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SITE AME\RECEITAS E DESPESAS - 2023\Fluxo Cirurgico\"/>
    </mc:Choice>
  </mc:AlternateContent>
  <xr:revisionPtr revIDLastSave="0" documentId="8_{419C5927-63F8-4B4F-A789-6248537C3DA7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DEZEMBRO 2022" sheetId="68" r:id="rId1"/>
    <sheet name="JANEIRO 2023" sheetId="69" r:id="rId2"/>
    <sheet name="FEVEREIRO 2023" sheetId="70" r:id="rId3"/>
    <sheet name="MARÇO 2023" sheetId="71" r:id="rId4"/>
    <sheet name="ABRIL 2023" sheetId="72" r:id="rId5"/>
    <sheet name="MAIO 2023" sheetId="73" r:id="rId6"/>
    <sheet name="JUNHO 2023" sheetId="74" r:id="rId7"/>
    <sheet name="JULHO 2023" sheetId="75" r:id="rId8"/>
    <sheet name="AGOSTO 2023" sheetId="77" r:id="rId9"/>
    <sheet name="SETEMBRO 2023" sheetId="78" r:id="rId10"/>
    <sheet name="OUTUBRO 2023" sheetId="79" r:id="rId11"/>
    <sheet name="NOVEMBRO 2023" sheetId="80" r:id="rId12"/>
    <sheet name="DEZEMBRO 2023" sheetId="81" r:id="rId13"/>
  </sheets>
  <calcPr calcId="191029"/>
</workbook>
</file>

<file path=xl/calcChain.xml><?xml version="1.0" encoding="utf-8"?>
<calcChain xmlns="http://schemas.openxmlformats.org/spreadsheetml/2006/main">
  <c r="B10" i="81" l="1"/>
  <c r="B11" i="81"/>
  <c r="B42" i="81"/>
  <c r="B23" i="81" l="1"/>
  <c r="B22" i="81" s="1"/>
  <c r="B6" i="81"/>
  <c r="B6" i="80"/>
  <c r="B43" i="81"/>
  <c r="B26" i="81"/>
  <c r="B15" i="81"/>
  <c r="B12" i="81"/>
  <c r="B11" i="80"/>
  <c r="B12" i="80" s="1"/>
  <c r="B23" i="80"/>
  <c r="B22" i="80" s="1"/>
  <c r="B43" i="80"/>
  <c r="B26" i="80"/>
  <c r="B15" i="80"/>
  <c r="B23" i="79"/>
  <c r="B10" i="79"/>
  <c r="B33" i="81" l="1"/>
  <c r="B37" i="81" s="1"/>
  <c r="F40" i="81" s="1"/>
  <c r="B33" i="80"/>
  <c r="B35" i="80" s="1"/>
  <c r="B42" i="79"/>
  <c r="B43" i="79" s="1"/>
  <c r="B22" i="79"/>
  <c r="B31" i="78"/>
  <c r="B23" i="78"/>
  <c r="B10" i="78"/>
  <c r="B26" i="79"/>
  <c r="B15" i="79"/>
  <c r="B12" i="79"/>
  <c r="B35" i="81" l="1"/>
  <c r="B37" i="80"/>
  <c r="F40" i="80" s="1"/>
  <c r="B33" i="79"/>
  <c r="B35" i="79" s="1"/>
  <c r="B32" i="78" l="1"/>
  <c r="B12" i="78"/>
  <c r="B42" i="78"/>
  <c r="B43" i="78" s="1"/>
  <c r="B33" i="77"/>
  <c r="B37" i="77"/>
  <c r="B26" i="78"/>
  <c r="B22" i="78"/>
  <c r="B15" i="78"/>
  <c r="B33" i="78" l="1"/>
  <c r="B35" i="78" s="1"/>
  <c r="B37" i="78" l="1"/>
  <c r="B6" i="79" s="1"/>
  <c r="B37" i="79" s="1"/>
  <c r="F40" i="79" s="1"/>
  <c r="F40" i="78"/>
  <c r="E39" i="75" l="1"/>
  <c r="B26" i="77" l="1"/>
  <c r="B22" i="77" l="1"/>
  <c r="B6" i="77"/>
  <c r="B43" i="77"/>
  <c r="B6" i="78" s="1"/>
  <c r="B15" i="77"/>
  <c r="B12" i="77"/>
  <c r="B35" i="77" l="1"/>
  <c r="B23" i="75"/>
  <c r="F39" i="77" l="1"/>
  <c r="B22" i="75"/>
  <c r="B30" i="75"/>
  <c r="B11" i="75"/>
  <c r="B6" i="75"/>
  <c r="B43" i="75"/>
  <c r="B26" i="75"/>
  <c r="B15" i="75"/>
  <c r="B12" i="75"/>
  <c r="B23" i="74"/>
  <c r="B22" i="74" s="1"/>
  <c r="B30" i="74"/>
  <c r="B11" i="74"/>
  <c r="B6" i="74"/>
  <c r="B43" i="74"/>
  <c r="B26" i="74"/>
  <c r="B15" i="74"/>
  <c r="B12" i="74"/>
  <c r="B30" i="73"/>
  <c r="B33" i="75" l="1"/>
  <c r="B37" i="75" s="1"/>
  <c r="B33" i="74"/>
  <c r="B35" i="74" s="1"/>
  <c r="B23" i="73"/>
  <c r="B22" i="73" s="1"/>
  <c r="B11" i="73"/>
  <c r="B12" i="73" s="1"/>
  <c r="B6" i="73"/>
  <c r="B42" i="73"/>
  <c r="B26" i="73"/>
  <c r="B15" i="73"/>
  <c r="B23" i="72"/>
  <c r="B22" i="72" s="1"/>
  <c r="B6" i="72"/>
  <c r="B42" i="72"/>
  <c r="B26" i="72"/>
  <c r="B15" i="72"/>
  <c r="B12" i="72"/>
  <c r="B23" i="71"/>
  <c r="B22" i="71" s="1"/>
  <c r="B42" i="71"/>
  <c r="B26" i="71"/>
  <c r="B15" i="71"/>
  <c r="B12" i="71"/>
  <c r="B23" i="70"/>
  <c r="B22" i="70" s="1"/>
  <c r="B42" i="70"/>
  <c r="B26" i="70"/>
  <c r="B15" i="70"/>
  <c r="B12" i="70"/>
  <c r="B23" i="69"/>
  <c r="B22" i="69" s="1"/>
  <c r="B6" i="69"/>
  <c r="B42" i="69"/>
  <c r="B26" i="69"/>
  <c r="B15" i="69"/>
  <c r="B12" i="69"/>
  <c r="B23" i="68"/>
  <c r="B22" i="68" s="1"/>
  <c r="B9" i="68"/>
  <c r="B12" i="68" s="1"/>
  <c r="B42" i="68"/>
  <c r="B26" i="68"/>
  <c r="B15" i="68"/>
  <c r="B35" i="75" l="1"/>
  <c r="B37" i="74"/>
  <c r="B33" i="73"/>
  <c r="B37" i="73" s="1"/>
  <c r="B33" i="72"/>
  <c r="B35" i="72" s="1"/>
  <c r="B37" i="72"/>
  <c r="B33" i="71"/>
  <c r="B35" i="71" s="1"/>
  <c r="B33" i="70"/>
  <c r="B35" i="70"/>
  <c r="B33" i="69"/>
  <c r="B37" i="69" s="1"/>
  <c r="B6" i="70" s="1"/>
  <c r="B37" i="70" s="1"/>
  <c r="B6" i="71" s="1"/>
  <c r="B37" i="71" s="1"/>
  <c r="B33" i="68"/>
  <c r="B35" i="68" s="1"/>
  <c r="B35" i="73" l="1"/>
  <c r="B37" i="68"/>
  <c r="B35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3302B02B-B626-40F9-A932-BFED65A898A5}">
      <text>
        <r>
          <rPr>
            <b/>
            <sz val="9"/>
            <color indexed="81"/>
            <rFont val="Segoe UI"/>
            <family val="2"/>
          </rPr>
          <t>Contabilidade01 Ame Clinico:</t>
        </r>
        <r>
          <rPr>
            <sz val="9"/>
            <color indexed="81"/>
            <rFont val="Segoe UI"/>
            <family val="2"/>
          </rPr>
          <t xml:space="preserve">
FUNDAÇÃO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 02 Ame Clinico</author>
  </authors>
  <commentList>
    <comment ref="B11" authorId="0" shapeId="0" xr:uid="{41928147-9909-41A3-9D2C-D9BBD4055793}">
      <text>
        <r>
          <rPr>
            <b/>
            <sz val="9"/>
            <color indexed="81"/>
            <rFont val="Segoe UI"/>
            <family val="2"/>
          </rPr>
          <t xml:space="preserve">Conta Garantida 
Todos os lançamentos de Liberação da conta 
(Transferencia)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 02 Ame Clinico</author>
  </authors>
  <commentList>
    <comment ref="B11" authorId="0" shapeId="0" xr:uid="{A3418FBB-69B7-4075-9E98-E71D63D760D4}">
      <text>
        <r>
          <rPr>
            <b/>
            <sz val="9"/>
            <color indexed="81"/>
            <rFont val="Segoe UI"/>
            <family val="2"/>
          </rPr>
          <t xml:space="preserve">Conta Garantida 
Todos os lançamentos de Liberação da conta 
(Transferencia)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4DA0A82B-A2F1-43D4-AD82-9366E03FB96A}">
      <text>
        <r>
          <rPr>
            <b/>
            <sz val="9"/>
            <color indexed="81"/>
            <rFont val="Segoe UI"/>
            <family val="2"/>
          </rPr>
          <t>Contabilidade01 Ame Clinico:</t>
        </r>
        <r>
          <rPr>
            <sz val="9"/>
            <color indexed="81"/>
            <rFont val="Segoe UI"/>
            <family val="2"/>
          </rPr>
          <t xml:space="preserve">
FUNDAÇÃO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CD3B3F09-40B1-4036-B5FC-093F82B5DF75}">
      <text>
        <r>
          <rPr>
            <b/>
            <sz val="9"/>
            <color indexed="81"/>
            <rFont val="Segoe UI"/>
            <family val="2"/>
          </rPr>
          <t>Contabilidade01 Ame Clinico:</t>
        </r>
        <r>
          <rPr>
            <sz val="9"/>
            <color indexed="81"/>
            <rFont val="Segoe UI"/>
            <family val="2"/>
          </rPr>
          <t xml:space="preserve">
FUNDAÇÃO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5A7E12CE-54CC-4589-AE3D-AF1837E012B5}">
      <text>
        <r>
          <rPr>
            <b/>
            <sz val="9"/>
            <color indexed="81"/>
            <rFont val="Segoe UI"/>
            <family val="2"/>
          </rPr>
          <t>Contabilidade01 Ame Clinico:</t>
        </r>
        <r>
          <rPr>
            <sz val="9"/>
            <color indexed="81"/>
            <rFont val="Segoe UI"/>
            <family val="2"/>
          </rPr>
          <t xml:space="preserve">
FUNDAÇÃO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738A17A0-A72A-4118-9FA6-D3F8BA9ACADE}">
      <text>
        <r>
          <rPr>
            <b/>
            <sz val="9"/>
            <color indexed="81"/>
            <rFont val="Segoe UI"/>
            <family val="2"/>
          </rPr>
          <t>Contabilidade01 Ame Clinico:</t>
        </r>
        <r>
          <rPr>
            <sz val="9"/>
            <color indexed="81"/>
            <rFont val="Segoe UI"/>
            <family val="2"/>
          </rPr>
          <t xml:space="preserve">
FUNDAÇÃO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67834BC4-526B-431F-A6A2-0B5D57163877}">
      <text>
        <r>
          <rPr>
            <b/>
            <sz val="9"/>
            <color indexed="81"/>
            <rFont val="Segoe UI"/>
            <family val="2"/>
          </rPr>
          <t>Contabilidade01 Ame Clinico:</t>
        </r>
        <r>
          <rPr>
            <sz val="9"/>
            <color indexed="81"/>
            <rFont val="Segoe UI"/>
            <family val="2"/>
          </rPr>
          <t xml:space="preserve">
FUNDAÇÃO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4A48FC6E-6AA0-44C7-8E9A-E3C1909268F3}">
      <text>
        <r>
          <rPr>
            <b/>
            <sz val="9"/>
            <color indexed="81"/>
            <rFont val="Segoe UI"/>
            <family val="2"/>
          </rPr>
          <t>Contabilidade01 Ame Clinico:</t>
        </r>
        <r>
          <rPr>
            <sz val="9"/>
            <color indexed="81"/>
            <rFont val="Segoe UI"/>
            <family val="2"/>
          </rPr>
          <t xml:space="preserve">
FUNDAÇÃO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5CE0312F-B227-4534-8731-C1BEA8B7AD25}">
      <text>
        <r>
          <rPr>
            <b/>
            <sz val="9"/>
            <color indexed="81"/>
            <rFont val="Segoe UI"/>
            <family val="2"/>
          </rPr>
          <t>Contabilidade01 Ame Clinico:</t>
        </r>
        <r>
          <rPr>
            <sz val="9"/>
            <color indexed="81"/>
            <rFont val="Segoe UI"/>
            <family val="2"/>
          </rPr>
          <t xml:space="preserve">
FUNDAÇÃO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600DFFD2-4B45-45B4-866F-74089FBC112B}">
      <text>
        <r>
          <rPr>
            <b/>
            <sz val="9"/>
            <color indexed="81"/>
            <rFont val="Segoe UI"/>
            <family val="2"/>
          </rPr>
          <t>Contabilidade01 Ame Clinico:</t>
        </r>
        <r>
          <rPr>
            <sz val="9"/>
            <color indexed="81"/>
            <rFont val="Segoe UI"/>
            <family val="2"/>
          </rPr>
          <t xml:space="preserve">
FUNDAÇÃO</t>
        </r>
      </text>
    </comment>
  </commentList>
</comments>
</file>

<file path=xl/sharedStrings.xml><?xml version="1.0" encoding="utf-8"?>
<sst xmlns="http://schemas.openxmlformats.org/spreadsheetml/2006/main" count="505" uniqueCount="38">
  <si>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</si>
  <si>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</si>
  <si>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</si>
  <si>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</si>
  <si>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</si>
  <si>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</si>
  <si>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</si>
  <si>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</si>
  <si>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</si>
  <si>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</si>
  <si>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</si>
  <si>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</si>
  <si>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</si>
  <si>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PESSOAL CLT (Folha de Pagamento)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</si>
  <si>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</si>
  <si>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</si>
  <si>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</si>
  <si>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</si>
  <si>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</si>
  <si>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</si>
  <si>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</si>
  <si>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</si>
  <si>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</si>
  <si>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Rescisão</t>
  </si>
  <si>
    <t xml:space="preserve">Materiais Consumo </t>
  </si>
  <si>
    <t>Materiais CAF (Fornecedor / Caixa / Cheque mês anterior)</t>
  </si>
  <si>
    <t xml:space="preserve"> </t>
  </si>
  <si>
    <t>Beneficios</t>
  </si>
  <si>
    <t>-</t>
  </si>
  <si>
    <t xml:space="preserve">SERVIÇOS TERCEIRIZADOS </t>
  </si>
  <si>
    <t>Pessoa Juridica  (Serviços Médicos / Diversos / Cooperativa / Impostos)</t>
  </si>
  <si>
    <t>Pessoa Fisica</t>
  </si>
  <si>
    <t xml:space="preserve">Administrativos </t>
  </si>
  <si>
    <t>MATERIAIS</t>
  </si>
  <si>
    <t>DEMONSTRATIVO DO FLUXO DE CAIXA - AME CIRURGICO</t>
  </si>
  <si>
    <t>Conta Garantida</t>
  </si>
  <si>
    <t>Receitas Financeiras</t>
  </si>
  <si>
    <t>Outras Receitas Garantida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</si>
</sst>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6" borderId="3" xfId="0" applyFont="1" applyFill="1" applyBorder="1"/>
    <xf numFmtId="4" fontId="4" fillId="6" borderId="4" xfId="0" applyNumberFormat="1" applyFont="1" applyFill="1" applyBorder="1"/>
    <xf numFmtId="4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4" fontId="0" fillId="0" borderId="14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4" fillId="6" borderId="13" xfId="0" applyFont="1" applyFill="1" applyBorder="1"/>
    <xf numFmtId="4" fontId="1" fillId="6" borderId="14" xfId="0" applyNumberFormat="1" applyFont="1" applyFill="1" applyBorder="1"/>
    <xf numFmtId="0" fontId="0" fillId="8" borderId="7" xfId="0" applyFill="1" applyBorder="1"/>
    <xf numFmtId="4" fontId="0" fillId="8" borderId="8" xfId="0" applyNumberFormat="1" applyFill="1" applyBorder="1"/>
    <xf numFmtId="4" fontId="0" fillId="0" borderId="10" xfId="0" applyNumberFormat="1" applyBorder="1" applyAlignment="1">
      <alignment horizontal="right"/>
    </xf>
    <xf numFmtId="0" fontId="0" fillId="0" borderId="15" xfId="0" applyBorder="1"/>
    <xf numFmtId="4" fontId="0" fillId="0" borderId="16" xfId="0" applyNumberFormat="1" applyBorder="1"/>
    <xf numFmtId="4" fontId="0" fillId="9" borderId="16" xfId="0" applyNumberFormat="1" applyFill="1" applyBorder="1"/>
    <xf numFmtId="4" fontId="0" fillId="9" borderId="10" xfId="0" applyNumberFormat="1" applyFill="1" applyBorder="1"/>
    <xf numFmtId="4" fontId="0" fillId="9" borderId="6" xfId="0" applyNumberFormat="1" applyFill="1" applyBorder="1"/>
    <xf numFmtId="4" fontId="8" fillId="10" borderId="8" xfId="0" applyNumberFormat="1" applyFont="1" applyFill="1" applyBorder="1" applyAlignment="1">
      <alignment horizontal="right"/>
    </xf>
    <xf numFmtId="4" fontId="9" fillId="10" borderId="8" xfId="0" applyNumberFormat="1" applyFont="1" applyFill="1" applyBorder="1" applyAlignment="1">
      <alignment horizontal="right"/>
    </xf>
    <xf numFmtId="4" fontId="10" fillId="10" borderId="14" xfId="0" applyNumberFormat="1" applyFont="1" applyFill="1" applyBorder="1" applyAlignment="1">
      <alignment horizontal="right"/>
    </xf>
    <xf numFmtId="4" fontId="0" fillId="10" borderId="6" xfId="0" applyNumberFormat="1" applyFill="1" applyBorder="1"/>
    <xf numFmtId="4" fontId="0" fillId="10" borderId="16" xfId="0" applyNumberFormat="1" applyFill="1" applyBorder="1"/>
    <xf numFmtId="4" fontId="0" fillId="10" borderId="10" xfId="0" applyNumberFormat="1" applyFill="1" applyBorder="1"/>
    <xf numFmtId="4" fontId="9" fillId="0" borderId="8" xfId="0" applyNumberFormat="1" applyFont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7" fontId="4" fillId="5" borderId="1" xfId="0" applyNumberFormat="1" applyFont="1" applyFill="1" applyBorder="1" applyAlignment="1">
      <alignment horizontal="center"/>
    </xf>
    <xf numFmtId="17" fontId="4" fillId="5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955A-DCAE-4FFB-9A09-A06D9ABCA151}">
  <dimension ref="A1:D42"/>
  <sheetViews>
    <sheetView topLeftCell="A10" workbookViewId="0">
      <selection activeCell="I24" sqref="I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44896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v>9951.65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7">
        <f>794690+5580</f>
        <v>800270</v>
      </c>
    </row>
    <row r="10" spans="1:2" x14ac:dyDescent="0.25">
      <c r="A10" s="3" t="s">
        <v>20</v>
      </c>
      <c r="B10" s="8">
        <v>2096.0700000000002</v>
      </c>
    </row>
    <row r="11" spans="1:2" ht="15.75" thickBot="1" x14ac:dyDescent="0.3">
      <c r="A11" s="4" t="s">
        <v>5</v>
      </c>
      <c r="B11" s="30">
        <v>175000</v>
      </c>
    </row>
    <row r="12" spans="1:2" ht="15.75" thickBot="1" x14ac:dyDescent="0.3">
      <c r="A12" s="15" t="s">
        <v>6</v>
      </c>
      <c r="B12" s="14">
        <f>SUM(B9:B11)</f>
        <v>977366.07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351451.45</v>
      </c>
    </row>
    <row r="16" spans="1:2" x14ac:dyDescent="0.25">
      <c r="A16" s="6" t="s">
        <v>8</v>
      </c>
      <c r="B16" s="10">
        <v>250386.45</v>
      </c>
    </row>
    <row r="17" spans="1:4" x14ac:dyDescent="0.25">
      <c r="A17" s="6" t="s">
        <v>27</v>
      </c>
      <c r="B17" s="23" t="s">
        <v>28</v>
      </c>
    </row>
    <row r="18" spans="1:4" x14ac:dyDescent="0.25">
      <c r="A18" s="6" t="s">
        <v>23</v>
      </c>
      <c r="B18" s="23">
        <v>4587.5600000000004</v>
      </c>
    </row>
    <row r="19" spans="1:4" x14ac:dyDescent="0.25">
      <c r="A19" s="3" t="s">
        <v>9</v>
      </c>
      <c r="B19" s="24">
        <v>76788.479999999996</v>
      </c>
    </row>
    <row r="20" spans="1:4" x14ac:dyDescent="0.25">
      <c r="A20" s="3" t="s">
        <v>10</v>
      </c>
      <c r="B20" s="8">
        <v>19688.96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369691.29</v>
      </c>
    </row>
    <row r="23" spans="1:4" x14ac:dyDescent="0.25">
      <c r="A23" s="6" t="s">
        <v>30</v>
      </c>
      <c r="B23" s="10">
        <f>266363.85+83886.12+19441.32</f>
        <v>369691.29</v>
      </c>
    </row>
    <row r="24" spans="1:4" x14ac:dyDescent="0.25">
      <c r="A24" s="6" t="s">
        <v>31</v>
      </c>
      <c r="B24" s="23" t="s">
        <v>28</v>
      </c>
    </row>
    <row r="25" spans="1:4" x14ac:dyDescent="0.25">
      <c r="A25" s="6" t="s">
        <v>32</v>
      </c>
      <c r="B25" s="23" t="s">
        <v>28</v>
      </c>
    </row>
    <row r="26" spans="1:4" x14ac:dyDescent="0.25">
      <c r="A26" s="26" t="s">
        <v>33</v>
      </c>
      <c r="B26" s="27">
        <f>SUM(B27:B28)</f>
        <v>243421.97</v>
      </c>
    </row>
    <row r="27" spans="1:4" x14ac:dyDescent="0.25">
      <c r="A27" s="3" t="s">
        <v>25</v>
      </c>
      <c r="B27" s="8">
        <v>243421.97</v>
      </c>
    </row>
    <row r="28" spans="1:4" x14ac:dyDescent="0.25">
      <c r="A28" s="3" t="s">
        <v>24</v>
      </c>
      <c r="B28" s="24" t="s">
        <v>28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v>588.37</v>
      </c>
      <c r="D30" s="20"/>
    </row>
    <row r="31" spans="1:4" x14ac:dyDescent="0.25">
      <c r="A31" s="3" t="s">
        <v>14</v>
      </c>
      <c r="B31" s="8">
        <v>977.62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966130.7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11235.369999999995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21187.020000000019</v>
      </c>
    </row>
    <row r="38" spans="1:2" ht="15.75" thickBot="1" x14ac:dyDescent="0.3"/>
    <row r="39" spans="1:2" ht="15.75" thickBot="1" x14ac:dyDescent="0.3">
      <c r="A39" s="47" t="s">
        <v>17</v>
      </c>
      <c r="B39" s="48"/>
    </row>
    <row r="40" spans="1:2" x14ac:dyDescent="0.25">
      <c r="A40" s="2" t="s">
        <v>18</v>
      </c>
      <c r="B40" s="7">
        <v>514</v>
      </c>
    </row>
    <row r="41" spans="1:2" ht="15.75" thickBot="1" x14ac:dyDescent="0.3">
      <c r="A41" s="4" t="s">
        <v>19</v>
      </c>
      <c r="B41" s="9">
        <v>20673.02</v>
      </c>
    </row>
    <row r="42" spans="1:2" ht="15.75" thickBot="1" x14ac:dyDescent="0.3">
      <c r="A42" s="15" t="s">
        <v>6</v>
      </c>
      <c r="B42" s="14">
        <f>SUM(B40:B41)</f>
        <v>21187.02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C3F2-8756-41DF-AD06-59E30BE35B7E}">
  <dimension ref="A1:F43"/>
  <sheetViews>
    <sheetView workbookViewId="0">
      <selection activeCell="G26" sqref="G26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  <col min="6" max="6" width="10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45170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'AGOSTO 2023'!B43</f>
        <v>4295.29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36">
        <v>791472.3</v>
      </c>
    </row>
    <row r="10" spans="1:2" x14ac:dyDescent="0.25">
      <c r="A10" s="3" t="s">
        <v>36</v>
      </c>
      <c r="B10" s="37">
        <f>64927.55+750.77+2.04</f>
        <v>65680.36</v>
      </c>
    </row>
    <row r="11" spans="1:2" ht="15.75" thickBot="1" x14ac:dyDescent="0.3">
      <c r="A11" s="4" t="s">
        <v>37</v>
      </c>
      <c r="B11" s="36">
        <v>245337.24</v>
      </c>
    </row>
    <row r="12" spans="1:2" ht="15.75" thickBot="1" x14ac:dyDescent="0.3">
      <c r="A12" s="15" t="s">
        <v>6</v>
      </c>
      <c r="B12" s="14">
        <f>SUM(B9:B11)</f>
        <v>1102489.8999999999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255624.49</v>
      </c>
    </row>
    <row r="16" spans="1:2" x14ac:dyDescent="0.25">
      <c r="A16" s="6" t="s">
        <v>8</v>
      </c>
      <c r="B16" s="10">
        <v>232825.43</v>
      </c>
    </row>
    <row r="17" spans="1:4" x14ac:dyDescent="0.25">
      <c r="A17" s="6" t="s">
        <v>27</v>
      </c>
      <c r="B17" s="23"/>
    </row>
    <row r="18" spans="1:4" x14ac:dyDescent="0.25">
      <c r="A18" s="6" t="s">
        <v>23</v>
      </c>
      <c r="B18" s="38">
        <v>332.61</v>
      </c>
    </row>
    <row r="19" spans="1:4" x14ac:dyDescent="0.25">
      <c r="A19" s="3" t="s">
        <v>9</v>
      </c>
      <c r="B19" s="24"/>
    </row>
    <row r="20" spans="1:4" x14ac:dyDescent="0.25">
      <c r="A20" s="3" t="s">
        <v>10</v>
      </c>
      <c r="B20" s="38">
        <v>22466.45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372359.36</v>
      </c>
    </row>
    <row r="23" spans="1:4" x14ac:dyDescent="0.25">
      <c r="A23" s="6" t="s">
        <v>30</v>
      </c>
      <c r="B23" s="10">
        <f>268271.49+84382.98+19704.89</f>
        <v>372359.36</v>
      </c>
    </row>
    <row r="24" spans="1:4" x14ac:dyDescent="0.25">
      <c r="A24" s="6" t="s">
        <v>31</v>
      </c>
      <c r="B24" s="23"/>
    </row>
    <row r="25" spans="1:4" x14ac:dyDescent="0.25">
      <c r="A25" s="6" t="s">
        <v>32</v>
      </c>
      <c r="B25" s="23"/>
    </row>
    <row r="26" spans="1:4" x14ac:dyDescent="0.25">
      <c r="A26" s="26" t="s">
        <v>33</v>
      </c>
      <c r="B26" s="27">
        <f>SUM(B27:B28)</f>
        <v>135960.16</v>
      </c>
    </row>
    <row r="27" spans="1:4" x14ac:dyDescent="0.25">
      <c r="A27" s="3" t="s">
        <v>25</v>
      </c>
      <c r="B27" s="8">
        <v>135960.16</v>
      </c>
    </row>
    <row r="28" spans="1:4" x14ac:dyDescent="0.25">
      <c r="A28" s="3" t="s">
        <v>24</v>
      </c>
      <c r="B28" s="24"/>
    </row>
    <row r="29" spans="1:4" x14ac:dyDescent="0.25">
      <c r="A29" s="28"/>
      <c r="B29" s="29"/>
    </row>
    <row r="30" spans="1:4" x14ac:dyDescent="0.25">
      <c r="A30" s="3" t="s">
        <v>12</v>
      </c>
      <c r="B30" s="8">
        <v>607.74</v>
      </c>
      <c r="D30" s="20"/>
    </row>
    <row r="31" spans="1:4" x14ac:dyDescent="0.25">
      <c r="A31" s="3" t="s">
        <v>14</v>
      </c>
      <c r="B31" s="8">
        <f>770.8+167.3</f>
        <v>938.09999999999991</v>
      </c>
    </row>
    <row r="32" spans="1:4" ht="15.75" thickBot="1" x14ac:dyDescent="0.3">
      <c r="A32" s="5" t="s">
        <v>15</v>
      </c>
      <c r="B32" s="11">
        <f>278500+2080.16</f>
        <v>280580.15999999997</v>
      </c>
    </row>
    <row r="33" spans="1:6" ht="15.75" thickBot="1" x14ac:dyDescent="0.3">
      <c r="A33" s="18" t="s">
        <v>22</v>
      </c>
      <c r="B33" s="19">
        <f>B15+B22+B26+B30+B31+B32</f>
        <v>1046070.01</v>
      </c>
    </row>
    <row r="34" spans="1:6" ht="15.75" thickBot="1" x14ac:dyDescent="0.3"/>
    <row r="35" spans="1:6" ht="15.75" thickBot="1" x14ac:dyDescent="0.3">
      <c r="A35" s="12" t="s">
        <v>16</v>
      </c>
      <c r="B35" s="17">
        <f>B12-B33</f>
        <v>56419.889999999898</v>
      </c>
    </row>
    <row r="36" spans="1:6" ht="15.75" thickBot="1" x14ac:dyDescent="0.3"/>
    <row r="37" spans="1:6" ht="15.75" thickBot="1" x14ac:dyDescent="0.3">
      <c r="A37" s="15" t="s">
        <v>21</v>
      </c>
      <c r="B37" s="14">
        <f>B6+B12-B33</f>
        <v>60715.179999999935</v>
      </c>
    </row>
    <row r="38" spans="1:6" ht="15.75" thickBot="1" x14ac:dyDescent="0.3"/>
    <row r="39" spans="1:6" ht="15.75" thickBot="1" x14ac:dyDescent="0.3">
      <c r="A39" s="47" t="s">
        <v>17</v>
      </c>
      <c r="B39" s="48"/>
      <c r="F39" s="20"/>
    </row>
    <row r="40" spans="1:6" x14ac:dyDescent="0.25">
      <c r="A40" s="2" t="s">
        <v>18</v>
      </c>
      <c r="B40" s="39">
        <v>263.43</v>
      </c>
      <c r="F40" s="20">
        <f>B37-B43</f>
        <v>-6.5483618527650833E-11</v>
      </c>
    </row>
    <row r="41" spans="1:6" x14ac:dyDescent="0.25">
      <c r="A41" s="31" t="s">
        <v>35</v>
      </c>
      <c r="B41" s="40">
        <v>0</v>
      </c>
    </row>
    <row r="42" spans="1:6" ht="15.75" thickBot="1" x14ac:dyDescent="0.3">
      <c r="A42" s="4" t="s">
        <v>19</v>
      </c>
      <c r="B42" s="41">
        <f>60237.6+214.15</f>
        <v>60451.75</v>
      </c>
    </row>
    <row r="43" spans="1:6" ht="15.75" thickBot="1" x14ac:dyDescent="0.3">
      <c r="A43" s="15" t="s">
        <v>6</v>
      </c>
      <c r="B43" s="14">
        <f>SUM(B40:B42)</f>
        <v>60715.18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6F9F-8F66-4AFC-BD97-68945C42F25F}">
  <dimension ref="A1:F43"/>
  <sheetViews>
    <sheetView topLeftCell="A25" workbookViewId="0">
      <selection activeCell="B37" sqref="B37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  <col min="6" max="6" width="10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45200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'SETEMBRO 2023'!B37</f>
        <v>60715.179999999935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36">
        <v>791472.3</v>
      </c>
    </row>
    <row r="10" spans="1:2" x14ac:dyDescent="0.25">
      <c r="A10" s="3" t="s">
        <v>36</v>
      </c>
      <c r="B10" s="37">
        <f>29236.01+1215.85+2.06</f>
        <v>30453.919999999998</v>
      </c>
    </row>
    <row r="11" spans="1:2" ht="15.75" thickBot="1" x14ac:dyDescent="0.3">
      <c r="A11" s="4" t="s">
        <v>37</v>
      </c>
      <c r="B11" s="36">
        <v>98000</v>
      </c>
    </row>
    <row r="12" spans="1:2" ht="15.75" thickBot="1" x14ac:dyDescent="0.3">
      <c r="A12" s="15" t="s">
        <v>6</v>
      </c>
      <c r="B12" s="14">
        <f>SUM(B9:B11)</f>
        <v>919926.22000000009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301052.05000000005</v>
      </c>
    </row>
    <row r="16" spans="1:2" x14ac:dyDescent="0.25">
      <c r="A16" s="6" t="s">
        <v>8</v>
      </c>
      <c r="B16" s="10">
        <v>277446.52</v>
      </c>
    </row>
    <row r="17" spans="1:4" x14ac:dyDescent="0.25">
      <c r="A17" s="6" t="s">
        <v>27</v>
      </c>
      <c r="B17" s="23"/>
    </row>
    <row r="18" spans="1:4" x14ac:dyDescent="0.25">
      <c r="A18" s="6" t="s">
        <v>23</v>
      </c>
      <c r="B18" s="38"/>
    </row>
    <row r="19" spans="1:4" x14ac:dyDescent="0.25">
      <c r="A19" s="3" t="s">
        <v>9</v>
      </c>
      <c r="B19" s="24"/>
    </row>
    <row r="20" spans="1:4" x14ac:dyDescent="0.25">
      <c r="A20" s="3" t="s">
        <v>10</v>
      </c>
      <c r="B20" s="38">
        <v>23605.53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310457.76</v>
      </c>
    </row>
    <row r="23" spans="1:4" x14ac:dyDescent="0.25">
      <c r="A23" s="6" t="s">
        <v>30</v>
      </c>
      <c r="B23" s="10">
        <f>211197.41+79975.05+19285.3</f>
        <v>310457.76</v>
      </c>
    </row>
    <row r="24" spans="1:4" x14ac:dyDescent="0.25">
      <c r="A24" s="6" t="s">
        <v>31</v>
      </c>
      <c r="B24" s="23"/>
    </row>
    <row r="25" spans="1:4" x14ac:dyDescent="0.25">
      <c r="A25" s="6" t="s">
        <v>32</v>
      </c>
      <c r="B25" s="23"/>
    </row>
    <row r="26" spans="1:4" x14ac:dyDescent="0.25">
      <c r="A26" s="26" t="s">
        <v>33</v>
      </c>
      <c r="B26" s="27">
        <f>SUM(B27:B28)</f>
        <v>112398.68</v>
      </c>
    </row>
    <row r="27" spans="1:4" x14ac:dyDescent="0.25">
      <c r="A27" s="3" t="s">
        <v>25</v>
      </c>
      <c r="B27" s="8">
        <v>112398.68</v>
      </c>
    </row>
    <row r="28" spans="1:4" x14ac:dyDescent="0.25">
      <c r="A28" s="3" t="s">
        <v>24</v>
      </c>
      <c r="B28" s="24"/>
    </row>
    <row r="29" spans="1:4" x14ac:dyDescent="0.25">
      <c r="A29" s="28"/>
      <c r="B29" s="29"/>
    </row>
    <row r="30" spans="1:4" x14ac:dyDescent="0.25">
      <c r="A30" s="3" t="s">
        <v>12</v>
      </c>
      <c r="B30" s="8">
        <v>602.25</v>
      </c>
      <c r="D30" s="20"/>
    </row>
    <row r="31" spans="1:4" x14ac:dyDescent="0.25">
      <c r="A31" s="3" t="s">
        <v>14</v>
      </c>
      <c r="B31" s="8">
        <v>528.04999999999995</v>
      </c>
    </row>
    <row r="32" spans="1:4" ht="15.75" thickBot="1" x14ac:dyDescent="0.3">
      <c r="A32" s="5" t="s">
        <v>15</v>
      </c>
      <c r="B32" s="11">
        <v>225000</v>
      </c>
    </row>
    <row r="33" spans="1:6" ht="15.75" thickBot="1" x14ac:dyDescent="0.3">
      <c r="A33" s="18" t="s">
        <v>22</v>
      </c>
      <c r="B33" s="19">
        <f>B15+B22+B26+B30+B31+B32</f>
        <v>950038.79</v>
      </c>
    </row>
    <row r="34" spans="1:6" ht="15.75" thickBot="1" x14ac:dyDescent="0.3"/>
    <row r="35" spans="1:6" ht="15.75" thickBot="1" x14ac:dyDescent="0.3">
      <c r="A35" s="12" t="s">
        <v>16</v>
      </c>
      <c r="B35" s="17">
        <f>B12-B33</f>
        <v>-30112.569999999949</v>
      </c>
    </row>
    <row r="36" spans="1:6" ht="15.75" thickBot="1" x14ac:dyDescent="0.3"/>
    <row r="37" spans="1:6" ht="15.75" thickBot="1" x14ac:dyDescent="0.3">
      <c r="A37" s="15" t="s">
        <v>21</v>
      </c>
      <c r="B37" s="14">
        <f>B6+B12-B33</f>
        <v>30602.609999999986</v>
      </c>
    </row>
    <row r="38" spans="1:6" ht="15.75" thickBot="1" x14ac:dyDescent="0.3"/>
    <row r="39" spans="1:6" ht="15.75" thickBot="1" x14ac:dyDescent="0.3">
      <c r="A39" s="47" t="s">
        <v>17</v>
      </c>
      <c r="B39" s="48"/>
      <c r="F39" s="20"/>
    </row>
    <row r="40" spans="1:6" x14ac:dyDescent="0.25">
      <c r="A40" s="2" t="s">
        <v>18</v>
      </c>
      <c r="B40" s="39">
        <v>19309.62</v>
      </c>
      <c r="F40" s="20">
        <f>B37-B43</f>
        <v>0</v>
      </c>
    </row>
    <row r="41" spans="1:6" x14ac:dyDescent="0.25">
      <c r="A41" s="31" t="s">
        <v>35</v>
      </c>
      <c r="B41" s="40">
        <v>0</v>
      </c>
    </row>
    <row r="42" spans="1:6" ht="15.75" thickBot="1" x14ac:dyDescent="0.3">
      <c r="A42" s="4" t="s">
        <v>19</v>
      </c>
      <c r="B42" s="41">
        <f>11076.78+216.21</f>
        <v>11292.99</v>
      </c>
    </row>
    <row r="43" spans="1:6" ht="15.75" thickBot="1" x14ac:dyDescent="0.3">
      <c r="A43" s="15" t="s">
        <v>6</v>
      </c>
      <c r="B43" s="14">
        <f>SUM(B40:B42)</f>
        <v>30602.61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0562-7948-4954-878B-5ED1888FF66B}">
  <dimension ref="A1:F43"/>
  <sheetViews>
    <sheetView topLeftCell="A19" workbookViewId="0">
      <selection activeCell="B27" sqref="B27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  <col min="6" max="6" width="10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45231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'OUTUBRO 2023'!B37</f>
        <v>30602.609999999986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36">
        <v>826478</v>
      </c>
    </row>
    <row r="10" spans="1:2" x14ac:dyDescent="0.25">
      <c r="A10" s="3" t="s">
        <v>36</v>
      </c>
      <c r="B10" s="37">
        <v>65000</v>
      </c>
    </row>
    <row r="11" spans="1:2" ht="15.75" thickBot="1" x14ac:dyDescent="0.3">
      <c r="A11" s="4" t="s">
        <v>37</v>
      </c>
      <c r="B11" s="42">
        <f>23540.89+1805.93</f>
        <v>25346.82</v>
      </c>
    </row>
    <row r="12" spans="1:2" ht="15.75" thickBot="1" x14ac:dyDescent="0.3">
      <c r="A12" s="15" t="s">
        <v>6</v>
      </c>
      <c r="B12" s="14">
        <f>SUM(B9:B11)</f>
        <v>916824.82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391412.19</v>
      </c>
    </row>
    <row r="16" spans="1:2" x14ac:dyDescent="0.25">
      <c r="A16" s="6" t="s">
        <v>8</v>
      </c>
      <c r="B16" s="10">
        <v>379034.14</v>
      </c>
    </row>
    <row r="17" spans="1:4" x14ac:dyDescent="0.25">
      <c r="A17" s="6" t="s">
        <v>27</v>
      </c>
      <c r="B17" s="23"/>
    </row>
    <row r="18" spans="1:4" x14ac:dyDescent="0.25">
      <c r="A18" s="6" t="s">
        <v>23</v>
      </c>
      <c r="B18" s="38"/>
    </row>
    <row r="19" spans="1:4" x14ac:dyDescent="0.25">
      <c r="A19" s="3" t="s">
        <v>9</v>
      </c>
      <c r="B19" s="24"/>
    </row>
    <row r="20" spans="1:4" x14ac:dyDescent="0.25">
      <c r="A20" s="3" t="s">
        <v>10</v>
      </c>
      <c r="B20" s="38">
        <v>12378.05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309231.82999999996</v>
      </c>
    </row>
    <row r="23" spans="1:4" x14ac:dyDescent="0.25">
      <c r="A23" s="6" t="s">
        <v>30</v>
      </c>
      <c r="B23" s="10">
        <f>207709.83+85504.65+16017.35</f>
        <v>309231.82999999996</v>
      </c>
    </row>
    <row r="24" spans="1:4" x14ac:dyDescent="0.25">
      <c r="A24" s="6" t="s">
        <v>31</v>
      </c>
      <c r="B24" s="23"/>
    </row>
    <row r="25" spans="1:4" x14ac:dyDescent="0.25">
      <c r="A25" s="6" t="s">
        <v>32</v>
      </c>
      <c r="B25" s="23"/>
    </row>
    <row r="26" spans="1:4" x14ac:dyDescent="0.25">
      <c r="A26" s="26" t="s">
        <v>33</v>
      </c>
      <c r="B26" s="27">
        <f>SUM(B27:B28)</f>
        <v>120385.65</v>
      </c>
    </row>
    <row r="27" spans="1:4" x14ac:dyDescent="0.25">
      <c r="A27" s="3" t="s">
        <v>25</v>
      </c>
      <c r="B27" s="8">
        <v>120385.65</v>
      </c>
    </row>
    <row r="28" spans="1:4" x14ac:dyDescent="0.25">
      <c r="A28" s="3" t="s">
        <v>24</v>
      </c>
      <c r="B28" s="24"/>
    </row>
    <row r="29" spans="1:4" x14ac:dyDescent="0.25">
      <c r="A29" s="28"/>
      <c r="B29" s="29"/>
    </row>
    <row r="30" spans="1:4" x14ac:dyDescent="0.25">
      <c r="A30" s="3" t="s">
        <v>12</v>
      </c>
      <c r="B30" s="8">
        <v>602.74</v>
      </c>
      <c r="D30" s="20"/>
    </row>
    <row r="31" spans="1:4" x14ac:dyDescent="0.25">
      <c r="A31" s="3" t="s">
        <v>14</v>
      </c>
      <c r="B31" s="8">
        <v>786.45</v>
      </c>
    </row>
    <row r="32" spans="1:4" ht="15.75" thickBot="1" x14ac:dyDescent="0.3">
      <c r="A32" s="5" t="s">
        <v>15</v>
      </c>
      <c r="B32" s="11">
        <v>98000</v>
      </c>
    </row>
    <row r="33" spans="1:6" ht="15.75" thickBot="1" x14ac:dyDescent="0.3">
      <c r="A33" s="18" t="s">
        <v>22</v>
      </c>
      <c r="B33" s="19">
        <f>B15+B22+B26+B30+B31+B32</f>
        <v>920418.86</v>
      </c>
    </row>
    <row r="34" spans="1:6" ht="15.75" thickBot="1" x14ac:dyDescent="0.3"/>
    <row r="35" spans="1:6" ht="15.75" thickBot="1" x14ac:dyDescent="0.3">
      <c r="A35" s="12" t="s">
        <v>16</v>
      </c>
      <c r="B35" s="17">
        <f>B12-B33</f>
        <v>-3594.0400000000373</v>
      </c>
    </row>
    <row r="36" spans="1:6" ht="15.75" thickBot="1" x14ac:dyDescent="0.3"/>
    <row r="37" spans="1:6" ht="15.75" thickBot="1" x14ac:dyDescent="0.3">
      <c r="A37" s="15" t="s">
        <v>21</v>
      </c>
      <c r="B37" s="14">
        <f>B6+B12-B33</f>
        <v>27008.569999999949</v>
      </c>
    </row>
    <row r="38" spans="1:6" ht="15.75" thickBot="1" x14ac:dyDescent="0.3"/>
    <row r="39" spans="1:6" ht="15.75" thickBot="1" x14ac:dyDescent="0.3">
      <c r="A39" s="47" t="s">
        <v>17</v>
      </c>
      <c r="B39" s="48"/>
      <c r="F39" s="20"/>
    </row>
    <row r="40" spans="1:6" x14ac:dyDescent="0.25">
      <c r="A40" s="2" t="s">
        <v>18</v>
      </c>
      <c r="B40" s="39">
        <v>615.72</v>
      </c>
      <c r="F40" s="20">
        <f>B37-B43</f>
        <v>-5.0931703299283981E-11</v>
      </c>
    </row>
    <row r="41" spans="1:6" x14ac:dyDescent="0.25">
      <c r="A41" s="31" t="s">
        <v>35</v>
      </c>
      <c r="B41" s="40">
        <v>0</v>
      </c>
    </row>
    <row r="42" spans="1:6" ht="15.75" thickBot="1" x14ac:dyDescent="0.3">
      <c r="A42" s="4" t="s">
        <v>19</v>
      </c>
      <c r="B42" s="41">
        <v>26392.85</v>
      </c>
    </row>
    <row r="43" spans="1:6" ht="15.75" thickBot="1" x14ac:dyDescent="0.3">
      <c r="A43" s="15" t="s">
        <v>6</v>
      </c>
      <c r="B43" s="14">
        <f>SUM(B40:B42)</f>
        <v>27008.57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6712-D3B3-445B-AEB3-8F6BCB832007}">
  <dimension ref="A1:F43"/>
  <sheetViews>
    <sheetView topLeftCell="A10" workbookViewId="0">
      <selection activeCell="E35" sqref="E35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  <col min="6" max="6" width="10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45261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'NOVEMBRO 2023'!B37</f>
        <v>27008.569999999949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36">
        <v>826478</v>
      </c>
    </row>
    <row r="10" spans="1:2" x14ac:dyDescent="0.25">
      <c r="A10" s="3" t="s">
        <v>36</v>
      </c>
      <c r="B10" s="37">
        <f>5792.9+1.91</f>
        <v>5794.8099999999995</v>
      </c>
    </row>
    <row r="11" spans="1:2" ht="15.75" thickBot="1" x14ac:dyDescent="0.3">
      <c r="A11" s="4" t="s">
        <v>37</v>
      </c>
      <c r="B11" s="42">
        <f>331401.5+434963.4</f>
        <v>766364.9</v>
      </c>
    </row>
    <row r="12" spans="1:2" ht="15.75" thickBot="1" x14ac:dyDescent="0.3">
      <c r="A12" s="15" t="s">
        <v>6</v>
      </c>
      <c r="B12" s="14">
        <f>SUM(B9:B11)</f>
        <v>1598637.71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359004.27999999997</v>
      </c>
    </row>
    <row r="16" spans="1:2" x14ac:dyDescent="0.25">
      <c r="A16" s="6" t="s">
        <v>8</v>
      </c>
      <c r="B16" s="10">
        <v>253194.02</v>
      </c>
    </row>
    <row r="17" spans="1:4" x14ac:dyDescent="0.25">
      <c r="A17" s="6" t="s">
        <v>27</v>
      </c>
      <c r="B17" s="23"/>
    </row>
    <row r="18" spans="1:4" x14ac:dyDescent="0.25">
      <c r="A18" s="6" t="s">
        <v>23</v>
      </c>
      <c r="B18" s="38"/>
    </row>
    <row r="19" spans="1:4" x14ac:dyDescent="0.25">
      <c r="A19" s="3" t="s">
        <v>9</v>
      </c>
      <c r="B19" s="24">
        <v>80329.850000000006</v>
      </c>
    </row>
    <row r="20" spans="1:4" x14ac:dyDescent="0.25">
      <c r="A20" s="3" t="s">
        <v>10</v>
      </c>
      <c r="B20" s="38">
        <v>25480.41</v>
      </c>
    </row>
    <row r="21" spans="1:4" ht="15.75" thickBot="1" x14ac:dyDescent="0.3">
      <c r="A21" s="5" t="s">
        <v>11</v>
      </c>
      <c r="B21" s="25"/>
    </row>
    <row r="22" spans="1:4" ht="15.75" thickBot="1" x14ac:dyDescent="0.3">
      <c r="A22" s="18" t="s">
        <v>29</v>
      </c>
      <c r="B22" s="19">
        <f>SUM(B23:B25)</f>
        <v>278785.25</v>
      </c>
    </row>
    <row r="23" spans="1:4" x14ac:dyDescent="0.25">
      <c r="A23" s="6" t="s">
        <v>30</v>
      </c>
      <c r="B23" s="10">
        <f>181695.27+80804.48+16285.5</f>
        <v>278785.25</v>
      </c>
    </row>
    <row r="24" spans="1:4" x14ac:dyDescent="0.25">
      <c r="A24" s="6" t="s">
        <v>31</v>
      </c>
      <c r="B24" s="23"/>
    </row>
    <row r="25" spans="1:4" x14ac:dyDescent="0.25">
      <c r="A25" s="6" t="s">
        <v>32</v>
      </c>
      <c r="B25" s="23"/>
    </row>
    <row r="26" spans="1:4" x14ac:dyDescent="0.25">
      <c r="A26" s="26" t="s">
        <v>33</v>
      </c>
      <c r="B26" s="27">
        <f>SUM(B27:B28)</f>
        <v>169253.12</v>
      </c>
    </row>
    <row r="27" spans="1:4" x14ac:dyDescent="0.25">
      <c r="A27" s="3" t="s">
        <v>25</v>
      </c>
      <c r="B27" s="8">
        <v>169253.12</v>
      </c>
    </row>
    <row r="28" spans="1:4" x14ac:dyDescent="0.25">
      <c r="A28" s="3" t="s">
        <v>24</v>
      </c>
      <c r="B28" s="24"/>
    </row>
    <row r="29" spans="1:4" x14ac:dyDescent="0.25">
      <c r="A29" s="28"/>
      <c r="B29" s="29"/>
    </row>
    <row r="30" spans="1:4" x14ac:dyDescent="0.25">
      <c r="A30" s="3" t="s">
        <v>12</v>
      </c>
      <c r="B30" s="8">
        <v>65676.679999999993</v>
      </c>
      <c r="D30" s="20"/>
    </row>
    <row r="31" spans="1:4" x14ac:dyDescent="0.25">
      <c r="A31" s="3" t="s">
        <v>14</v>
      </c>
      <c r="B31" s="8">
        <v>679.5</v>
      </c>
    </row>
    <row r="32" spans="1:4" ht="15.75" thickBot="1" x14ac:dyDescent="0.3">
      <c r="A32" s="5" t="s">
        <v>15</v>
      </c>
      <c r="B32" s="11"/>
    </row>
    <row r="33" spans="1:6" ht="15.75" thickBot="1" x14ac:dyDescent="0.3">
      <c r="A33" s="18" t="s">
        <v>22</v>
      </c>
      <c r="B33" s="19">
        <f>B15+B22+B26+B30+B31+B32</f>
        <v>873398.83000000007</v>
      </c>
    </row>
    <row r="34" spans="1:6" ht="15.75" thickBot="1" x14ac:dyDescent="0.3"/>
    <row r="35" spans="1:6" ht="15.75" thickBot="1" x14ac:dyDescent="0.3">
      <c r="A35" s="12" t="s">
        <v>16</v>
      </c>
      <c r="B35" s="17">
        <f>B12-B33</f>
        <v>725238.87999999989</v>
      </c>
    </row>
    <row r="36" spans="1:6" ht="15.75" thickBot="1" x14ac:dyDescent="0.3"/>
    <row r="37" spans="1:6" ht="15.75" thickBot="1" x14ac:dyDescent="0.3">
      <c r="A37" s="15" t="s">
        <v>21</v>
      </c>
      <c r="B37" s="14">
        <f>B6+B12-B33</f>
        <v>752247.44999999972</v>
      </c>
    </row>
    <row r="38" spans="1:6" ht="15.75" thickBot="1" x14ac:dyDescent="0.3"/>
    <row r="39" spans="1:6" ht="15.75" thickBot="1" x14ac:dyDescent="0.3">
      <c r="A39" s="47" t="s">
        <v>17</v>
      </c>
      <c r="B39" s="48"/>
      <c r="F39" s="20"/>
    </row>
    <row r="40" spans="1:6" x14ac:dyDescent="0.25">
      <c r="A40" s="2" t="s">
        <v>18</v>
      </c>
      <c r="B40" s="39">
        <v>634.44000000000005</v>
      </c>
      <c r="F40" s="20">
        <f>B37-B43</f>
        <v>0</v>
      </c>
    </row>
    <row r="41" spans="1:6" x14ac:dyDescent="0.25">
      <c r="A41" s="31" t="s">
        <v>35</v>
      </c>
      <c r="B41" s="40"/>
    </row>
    <row r="42" spans="1:6" ht="15.75" thickBot="1" x14ac:dyDescent="0.3">
      <c r="A42" s="4" t="s">
        <v>19</v>
      </c>
      <c r="B42" s="41">
        <f>751392.97+220.04</f>
        <v>751613.01</v>
      </c>
    </row>
    <row r="43" spans="1:6" ht="15.75" thickBot="1" x14ac:dyDescent="0.3">
      <c r="A43" s="15" t="s">
        <v>6</v>
      </c>
      <c r="B43" s="14">
        <f>SUM(B40:B42)</f>
        <v>752247.45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7C5F-4521-4B5E-8115-44D9CCFAEE17}">
  <dimension ref="A1:D42"/>
  <sheetViews>
    <sheetView workbookViewId="0">
      <selection activeCell="B21" sqref="B21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44927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'DEZEMBRO 2022'!B42</f>
        <v>21187.02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7">
        <v>826478</v>
      </c>
    </row>
    <row r="10" spans="1:2" x14ac:dyDescent="0.25">
      <c r="A10" s="3" t="s">
        <v>20</v>
      </c>
      <c r="B10" s="8">
        <v>2180.7199999999998</v>
      </c>
    </row>
    <row r="11" spans="1:2" ht="15.75" thickBot="1" x14ac:dyDescent="0.3">
      <c r="A11" s="4" t="s">
        <v>5</v>
      </c>
      <c r="B11" s="30">
        <v>0</v>
      </c>
    </row>
    <row r="12" spans="1:2" ht="15.75" thickBot="1" x14ac:dyDescent="0.3">
      <c r="A12" s="15" t="s">
        <v>6</v>
      </c>
      <c r="B12" s="14">
        <f>SUM(B9:B11)</f>
        <v>828658.72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249740.19</v>
      </c>
    </row>
    <row r="16" spans="1:2" x14ac:dyDescent="0.25">
      <c r="A16" s="6" t="s">
        <v>8</v>
      </c>
      <c r="B16" s="10">
        <v>231159.23</v>
      </c>
    </row>
    <row r="17" spans="1:4" x14ac:dyDescent="0.25">
      <c r="A17" s="6" t="s">
        <v>27</v>
      </c>
      <c r="B17" s="23" t="s">
        <v>28</v>
      </c>
    </row>
    <row r="18" spans="1:4" x14ac:dyDescent="0.25">
      <c r="A18" s="6" t="s">
        <v>23</v>
      </c>
      <c r="B18" s="23">
        <v>0</v>
      </c>
    </row>
    <row r="19" spans="1:4" x14ac:dyDescent="0.25">
      <c r="A19" s="3" t="s">
        <v>9</v>
      </c>
      <c r="B19" s="24">
        <v>0</v>
      </c>
    </row>
    <row r="20" spans="1:4" x14ac:dyDescent="0.25">
      <c r="A20" s="3" t="s">
        <v>10</v>
      </c>
      <c r="B20" s="8">
        <v>18580.96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326607.18</v>
      </c>
    </row>
    <row r="23" spans="1:4" x14ac:dyDescent="0.25">
      <c r="A23" s="6" t="s">
        <v>30</v>
      </c>
      <c r="B23" s="10">
        <f>253284.05+54442.37+18880.76</f>
        <v>326607.18</v>
      </c>
    </row>
    <row r="24" spans="1:4" x14ac:dyDescent="0.25">
      <c r="A24" s="6" t="s">
        <v>31</v>
      </c>
      <c r="B24" s="23" t="s">
        <v>28</v>
      </c>
    </row>
    <row r="25" spans="1:4" x14ac:dyDescent="0.25">
      <c r="A25" s="6" t="s">
        <v>32</v>
      </c>
      <c r="B25" s="23" t="s">
        <v>28</v>
      </c>
    </row>
    <row r="26" spans="1:4" x14ac:dyDescent="0.25">
      <c r="A26" s="26" t="s">
        <v>33</v>
      </c>
      <c r="B26" s="27">
        <f>SUM(B27:B28)</f>
        <v>211021.88</v>
      </c>
    </row>
    <row r="27" spans="1:4" x14ac:dyDescent="0.25">
      <c r="A27" s="3" t="s">
        <v>25</v>
      </c>
      <c r="B27" s="8">
        <v>211021.88</v>
      </c>
    </row>
    <row r="28" spans="1:4" x14ac:dyDescent="0.25">
      <c r="A28" s="3" t="s">
        <v>24</v>
      </c>
      <c r="B28" s="24" t="s">
        <v>28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v>548.25</v>
      </c>
      <c r="D30" s="20"/>
    </row>
    <row r="31" spans="1:4" x14ac:dyDescent="0.25">
      <c r="A31" s="3" t="s">
        <v>14</v>
      </c>
      <c r="B31" s="8">
        <v>736.8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788654.3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40004.419999999925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61191.439999999944</v>
      </c>
    </row>
    <row r="38" spans="1:2" ht="15.75" thickBot="1" x14ac:dyDescent="0.3"/>
    <row r="39" spans="1:2" ht="15.75" thickBot="1" x14ac:dyDescent="0.3">
      <c r="A39" s="47" t="s">
        <v>17</v>
      </c>
      <c r="B39" s="48"/>
    </row>
    <row r="40" spans="1:2" x14ac:dyDescent="0.25">
      <c r="A40" s="2" t="s">
        <v>18</v>
      </c>
      <c r="B40" s="7">
        <v>1217.82</v>
      </c>
    </row>
    <row r="41" spans="1:2" ht="15.75" thickBot="1" x14ac:dyDescent="0.3">
      <c r="A41" s="4" t="s">
        <v>19</v>
      </c>
      <c r="B41" s="9">
        <v>59973.62</v>
      </c>
    </row>
    <row r="42" spans="1:2" ht="15.75" thickBot="1" x14ac:dyDescent="0.3">
      <c r="A42" s="15" t="s">
        <v>6</v>
      </c>
      <c r="B42" s="14">
        <f>SUM(B40:B41)</f>
        <v>61191.44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16A9-2495-4B03-B936-DE6E1E8F37EC}">
  <dimension ref="A1:D42"/>
  <sheetViews>
    <sheetView topLeftCell="A13" workbookViewId="0">
      <selection activeCell="B24" sqref="B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44958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'JANEIRO 2023'!B37</f>
        <v>61191.439999999944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7">
        <v>826478</v>
      </c>
    </row>
    <row r="10" spans="1:2" x14ac:dyDescent="0.25">
      <c r="A10" s="3" t="s">
        <v>20</v>
      </c>
      <c r="B10" s="8">
        <v>2776.42</v>
      </c>
    </row>
    <row r="11" spans="1:2" ht="15.75" thickBot="1" x14ac:dyDescent="0.3">
      <c r="A11" s="4" t="s">
        <v>5</v>
      </c>
      <c r="B11" s="30">
        <v>0</v>
      </c>
    </row>
    <row r="12" spans="1:2" ht="15.75" thickBot="1" x14ac:dyDescent="0.3">
      <c r="A12" s="15" t="s">
        <v>6</v>
      </c>
      <c r="B12" s="14">
        <f>SUM(B9:B11)</f>
        <v>829254.42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237324.2</v>
      </c>
    </row>
    <row r="16" spans="1:2" x14ac:dyDescent="0.25">
      <c r="A16" s="6" t="s">
        <v>8</v>
      </c>
      <c r="B16" s="10">
        <v>224587.55</v>
      </c>
    </row>
    <row r="17" spans="1:4" x14ac:dyDescent="0.25">
      <c r="A17" s="6" t="s">
        <v>27</v>
      </c>
      <c r="B17" s="23" t="s">
        <v>28</v>
      </c>
    </row>
    <row r="18" spans="1:4" x14ac:dyDescent="0.25">
      <c r="A18" s="6" t="s">
        <v>23</v>
      </c>
      <c r="B18" s="23">
        <v>2372.64</v>
      </c>
    </row>
    <row r="19" spans="1:4" x14ac:dyDescent="0.25">
      <c r="A19" s="3" t="s">
        <v>9</v>
      </c>
      <c r="B19" s="24">
        <v>0</v>
      </c>
    </row>
    <row r="20" spans="1:4" x14ac:dyDescent="0.25">
      <c r="A20" s="3" t="s">
        <v>10</v>
      </c>
      <c r="B20" s="8">
        <v>10364.01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355699.34</v>
      </c>
    </row>
    <row r="23" spans="1:4" x14ac:dyDescent="0.25">
      <c r="A23" s="6" t="s">
        <v>30</v>
      </c>
      <c r="B23" s="10">
        <f>263787.33+71850.63+20061.38</f>
        <v>355699.34</v>
      </c>
    </row>
    <row r="24" spans="1:4" x14ac:dyDescent="0.25">
      <c r="A24" s="6" t="s">
        <v>31</v>
      </c>
      <c r="B24" s="23" t="s">
        <v>28</v>
      </c>
    </row>
    <row r="25" spans="1:4" x14ac:dyDescent="0.25">
      <c r="A25" s="6" t="s">
        <v>32</v>
      </c>
      <c r="B25" s="23" t="s">
        <v>28</v>
      </c>
    </row>
    <row r="26" spans="1:4" x14ac:dyDescent="0.25">
      <c r="A26" s="26" t="s">
        <v>33</v>
      </c>
      <c r="B26" s="27">
        <f>SUM(B27:B28)</f>
        <v>163383.01999999999</v>
      </c>
    </row>
    <row r="27" spans="1:4" x14ac:dyDescent="0.25">
      <c r="A27" s="3" t="s">
        <v>25</v>
      </c>
      <c r="B27" s="8">
        <v>163383.01999999999</v>
      </c>
    </row>
    <row r="28" spans="1:4" x14ac:dyDescent="0.25">
      <c r="A28" s="3" t="s">
        <v>24</v>
      </c>
      <c r="B28" s="24" t="s">
        <v>28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v>548.66</v>
      </c>
      <c r="D30" s="20"/>
    </row>
    <row r="31" spans="1:4" x14ac:dyDescent="0.25">
      <c r="A31" s="3" t="s">
        <v>14</v>
      </c>
      <c r="B31" s="8">
        <v>656.6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757611.82000000007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71642.599999999977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132834.03999999992</v>
      </c>
    </row>
    <row r="38" spans="1:2" ht="15.75" thickBot="1" x14ac:dyDescent="0.3"/>
    <row r="39" spans="1:2" ht="15.75" thickBot="1" x14ac:dyDescent="0.3">
      <c r="A39" s="47" t="s">
        <v>17</v>
      </c>
      <c r="B39" s="48"/>
    </row>
    <row r="40" spans="1:2" x14ac:dyDescent="0.25">
      <c r="A40" s="2" t="s">
        <v>18</v>
      </c>
      <c r="B40" s="7">
        <v>471.4</v>
      </c>
    </row>
    <row r="41" spans="1:2" ht="15.75" thickBot="1" x14ac:dyDescent="0.3">
      <c r="A41" s="4" t="s">
        <v>19</v>
      </c>
      <c r="B41" s="9">
        <v>132362.64000000001</v>
      </c>
    </row>
    <row r="42" spans="1:2" ht="15.75" thickBot="1" x14ac:dyDescent="0.3">
      <c r="A42" s="15" t="s">
        <v>6</v>
      </c>
      <c r="B42" s="14">
        <f>SUM(B40:B41)</f>
        <v>132834.04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8221A-E29D-4830-A358-4726FA6F0200}">
  <dimension ref="A1:D42"/>
  <sheetViews>
    <sheetView topLeftCell="A18" workbookViewId="0">
      <selection activeCell="B24" sqref="B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44986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'FEVEREIRO 2023'!B37</f>
        <v>132834.03999999992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7">
        <v>826478</v>
      </c>
    </row>
    <row r="10" spans="1:2" x14ac:dyDescent="0.25">
      <c r="A10" s="3" t="s">
        <v>20</v>
      </c>
      <c r="B10" s="8">
        <v>3408.67</v>
      </c>
    </row>
    <row r="11" spans="1:2" ht="15.75" thickBot="1" x14ac:dyDescent="0.3">
      <c r="A11" s="4" t="s">
        <v>5</v>
      </c>
      <c r="B11" s="30">
        <v>0</v>
      </c>
    </row>
    <row r="12" spans="1:2" ht="15.75" thickBot="1" x14ac:dyDescent="0.3">
      <c r="A12" s="15" t="s">
        <v>6</v>
      </c>
      <c r="B12" s="14">
        <f>SUM(B9:B11)</f>
        <v>829886.67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246628.44999999998</v>
      </c>
    </row>
    <row r="16" spans="1:2" x14ac:dyDescent="0.25">
      <c r="A16" s="6" t="s">
        <v>8</v>
      </c>
      <c r="B16" s="10">
        <v>224901.33</v>
      </c>
    </row>
    <row r="17" spans="1:4" x14ac:dyDescent="0.25">
      <c r="A17" s="6" t="s">
        <v>27</v>
      </c>
      <c r="B17" s="23" t="s">
        <v>28</v>
      </c>
    </row>
    <row r="18" spans="1:4" x14ac:dyDescent="0.25">
      <c r="A18" s="6" t="s">
        <v>23</v>
      </c>
      <c r="B18" s="23">
        <v>1271.44</v>
      </c>
    </row>
    <row r="19" spans="1:4" x14ac:dyDescent="0.25">
      <c r="A19" s="3" t="s">
        <v>9</v>
      </c>
      <c r="B19" s="24">
        <v>0</v>
      </c>
    </row>
    <row r="20" spans="1:4" x14ac:dyDescent="0.25">
      <c r="A20" s="3" t="s">
        <v>10</v>
      </c>
      <c r="B20" s="8">
        <v>20455.68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349178.03</v>
      </c>
    </row>
    <row r="23" spans="1:4" x14ac:dyDescent="0.25">
      <c r="A23" s="6" t="s">
        <v>30</v>
      </c>
      <c r="B23" s="10">
        <f>271860.67+58309.27+19008.09</f>
        <v>349178.03</v>
      </c>
    </row>
    <row r="24" spans="1:4" x14ac:dyDescent="0.25">
      <c r="A24" s="6" t="s">
        <v>31</v>
      </c>
      <c r="B24" s="23" t="s">
        <v>28</v>
      </c>
    </row>
    <row r="25" spans="1:4" x14ac:dyDescent="0.25">
      <c r="A25" s="6" t="s">
        <v>32</v>
      </c>
      <c r="B25" s="23" t="s">
        <v>28</v>
      </c>
    </row>
    <row r="26" spans="1:4" x14ac:dyDescent="0.25">
      <c r="A26" s="26" t="s">
        <v>33</v>
      </c>
      <c r="B26" s="27">
        <f>SUM(B27:B28)</f>
        <v>235026.59</v>
      </c>
    </row>
    <row r="27" spans="1:4" x14ac:dyDescent="0.25">
      <c r="A27" s="3" t="s">
        <v>25</v>
      </c>
      <c r="B27" s="8">
        <v>235026.59</v>
      </c>
    </row>
    <row r="28" spans="1:4" x14ac:dyDescent="0.25">
      <c r="A28" s="3" t="s">
        <v>24</v>
      </c>
      <c r="B28" s="24" t="s">
        <v>28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v>602.85</v>
      </c>
      <c r="D30" s="20"/>
    </row>
    <row r="31" spans="1:4" x14ac:dyDescent="0.25">
      <c r="A31" s="3" t="s">
        <v>14</v>
      </c>
      <c r="B31" s="8">
        <v>617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832052.91999999993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-2166.2499999998836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130667.79000000004</v>
      </c>
    </row>
    <row r="38" spans="1:2" ht="15.75" thickBot="1" x14ac:dyDescent="0.3"/>
    <row r="39" spans="1:2" ht="15.75" thickBot="1" x14ac:dyDescent="0.3">
      <c r="A39" s="47" t="s">
        <v>17</v>
      </c>
      <c r="B39" s="48"/>
    </row>
    <row r="40" spans="1:2" x14ac:dyDescent="0.25">
      <c r="A40" s="2" t="s">
        <v>18</v>
      </c>
      <c r="B40" s="7">
        <v>512.98</v>
      </c>
    </row>
    <row r="41" spans="1:2" ht="15.75" thickBot="1" x14ac:dyDescent="0.3">
      <c r="A41" s="4" t="s">
        <v>19</v>
      </c>
      <c r="B41" s="9">
        <v>130154.81</v>
      </c>
    </row>
    <row r="42" spans="1:2" ht="15.75" thickBot="1" x14ac:dyDescent="0.3">
      <c r="A42" s="15" t="s">
        <v>6</v>
      </c>
      <c r="B42" s="14">
        <f>SUM(B40:B41)</f>
        <v>130667.79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4649-07A0-4DD0-A50D-E0D869261E11}">
  <dimension ref="A1:D42"/>
  <sheetViews>
    <sheetView tabSelected="1" workbookViewId="0">
      <selection activeCell="B42" sqref="B42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45017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'MARÇO 2023'!B37</f>
        <v>130667.79000000004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7">
        <v>791472.2</v>
      </c>
    </row>
    <row r="10" spans="1:2" x14ac:dyDescent="0.25">
      <c r="A10" s="3" t="s">
        <v>20</v>
      </c>
      <c r="B10" s="8">
        <v>2050.9499999999998</v>
      </c>
    </row>
    <row r="11" spans="1:2" ht="15.75" thickBot="1" x14ac:dyDescent="0.3">
      <c r="A11" s="4" t="s">
        <v>5</v>
      </c>
      <c r="B11" s="30">
        <v>24600</v>
      </c>
    </row>
    <row r="12" spans="1:2" ht="15.75" thickBot="1" x14ac:dyDescent="0.3">
      <c r="A12" s="15" t="s">
        <v>6</v>
      </c>
      <c r="B12" s="14">
        <f>SUM(B9:B11)</f>
        <v>818123.14999999991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244083.38</v>
      </c>
    </row>
    <row r="16" spans="1:2" x14ac:dyDescent="0.25">
      <c r="A16" s="6" t="s">
        <v>8</v>
      </c>
      <c r="B16" s="10">
        <v>231982.84</v>
      </c>
    </row>
    <row r="17" spans="1:4" x14ac:dyDescent="0.25">
      <c r="A17" s="6" t="s">
        <v>27</v>
      </c>
      <c r="B17" s="23" t="s">
        <v>28</v>
      </c>
    </row>
    <row r="18" spans="1:4" x14ac:dyDescent="0.25">
      <c r="A18" s="6" t="s">
        <v>23</v>
      </c>
      <c r="B18" s="23">
        <v>1242.78</v>
      </c>
    </row>
    <row r="19" spans="1:4" x14ac:dyDescent="0.25">
      <c r="A19" s="3" t="s">
        <v>9</v>
      </c>
      <c r="B19" s="24">
        <v>0</v>
      </c>
    </row>
    <row r="20" spans="1:4" x14ac:dyDescent="0.25">
      <c r="A20" s="3" t="s">
        <v>10</v>
      </c>
      <c r="B20" s="8">
        <v>10857.76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396253.22</v>
      </c>
    </row>
    <row r="23" spans="1:4" x14ac:dyDescent="0.25">
      <c r="A23" s="6" t="s">
        <v>30</v>
      </c>
      <c r="B23" s="10">
        <f>299884.36+76652.75+19716.11</f>
        <v>396253.22</v>
      </c>
    </row>
    <row r="24" spans="1:4" x14ac:dyDescent="0.25">
      <c r="A24" s="6" t="s">
        <v>31</v>
      </c>
      <c r="B24" s="23" t="s">
        <v>28</v>
      </c>
    </row>
    <row r="25" spans="1:4" x14ac:dyDescent="0.25">
      <c r="A25" s="6" t="s">
        <v>32</v>
      </c>
      <c r="B25" s="23" t="s">
        <v>28</v>
      </c>
    </row>
    <row r="26" spans="1:4" x14ac:dyDescent="0.25">
      <c r="A26" s="26" t="s">
        <v>33</v>
      </c>
      <c r="B26" s="27">
        <f>SUM(B27:B28)</f>
        <v>305968.98</v>
      </c>
    </row>
    <row r="27" spans="1:4" x14ac:dyDescent="0.25">
      <c r="A27" s="3" t="s">
        <v>25</v>
      </c>
      <c r="B27" s="8">
        <v>305968.98</v>
      </c>
    </row>
    <row r="28" spans="1:4" x14ac:dyDescent="0.25">
      <c r="A28" s="3" t="s">
        <v>24</v>
      </c>
      <c r="B28" s="24" t="s">
        <v>28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v>676.82</v>
      </c>
      <c r="D30" s="20"/>
    </row>
    <row r="31" spans="1:4" x14ac:dyDescent="0.25">
      <c r="A31" s="3" t="s">
        <v>14</v>
      </c>
      <c r="B31" s="8">
        <v>610.20000000000005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947592.59999999986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-129469.44999999995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1198.3400000000838</v>
      </c>
    </row>
    <row r="38" spans="1:2" ht="15.75" thickBot="1" x14ac:dyDescent="0.3"/>
    <row r="39" spans="1:2" ht="15.75" thickBot="1" x14ac:dyDescent="0.3">
      <c r="A39" s="47" t="s">
        <v>17</v>
      </c>
      <c r="B39" s="48"/>
    </row>
    <row r="40" spans="1:2" x14ac:dyDescent="0.25">
      <c r="A40" s="2" t="s">
        <v>18</v>
      </c>
      <c r="B40" s="7">
        <v>442.54</v>
      </c>
    </row>
    <row r="41" spans="1:2" ht="15.75" thickBot="1" x14ac:dyDescent="0.3">
      <c r="A41" s="4" t="s">
        <v>19</v>
      </c>
      <c r="B41" s="9">
        <v>755.8</v>
      </c>
    </row>
    <row r="42" spans="1:2" ht="15.75" thickBot="1" x14ac:dyDescent="0.3">
      <c r="A42" s="15" t="s">
        <v>6</v>
      </c>
      <c r="B42" s="14">
        <f>SUM(B40:B41)</f>
        <v>1198.3399999999999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3AEB-0A0E-4729-8B74-A3F66C2CA558}">
  <dimension ref="A1:D42"/>
  <sheetViews>
    <sheetView topLeftCell="A10" workbookViewId="0">
      <selection activeCell="B11" sqref="B11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45047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'ABRIL 2023'!B37</f>
        <v>1198.3400000000838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7">
        <v>791472.3</v>
      </c>
    </row>
    <row r="10" spans="1:2" x14ac:dyDescent="0.25">
      <c r="A10" s="3" t="s">
        <v>20</v>
      </c>
      <c r="B10" s="8">
        <v>1515.85</v>
      </c>
    </row>
    <row r="11" spans="1:2" ht="15.75" thickBot="1" x14ac:dyDescent="0.3">
      <c r="A11" s="4" t="s">
        <v>5</v>
      </c>
      <c r="B11" s="30">
        <f>13700+107161.6</f>
        <v>120861.6</v>
      </c>
    </row>
    <row r="12" spans="1:2" ht="15.75" thickBot="1" x14ac:dyDescent="0.3">
      <c r="A12" s="15" t="s">
        <v>6</v>
      </c>
      <c r="B12" s="14">
        <f>SUM(B9:B11)</f>
        <v>913849.75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237462.00999999998</v>
      </c>
    </row>
    <row r="16" spans="1:2" x14ac:dyDescent="0.25">
      <c r="A16" s="6" t="s">
        <v>8</v>
      </c>
      <c r="B16" s="10">
        <v>231602.96</v>
      </c>
    </row>
    <row r="17" spans="1:4" x14ac:dyDescent="0.25">
      <c r="A17" s="6" t="s">
        <v>27</v>
      </c>
      <c r="B17" s="23" t="s">
        <v>28</v>
      </c>
    </row>
    <row r="18" spans="1:4" x14ac:dyDescent="0.25">
      <c r="A18" s="6" t="s">
        <v>23</v>
      </c>
      <c r="B18" s="23">
        <v>47.86</v>
      </c>
    </row>
    <row r="19" spans="1:4" x14ac:dyDescent="0.25">
      <c r="A19" s="3" t="s">
        <v>9</v>
      </c>
      <c r="B19" s="24">
        <v>0</v>
      </c>
    </row>
    <row r="20" spans="1:4" x14ac:dyDescent="0.25">
      <c r="A20" s="3" t="s">
        <v>10</v>
      </c>
      <c r="B20" s="8">
        <v>5811.19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377292.61000000004</v>
      </c>
    </row>
    <row r="23" spans="1:4" x14ac:dyDescent="0.25">
      <c r="A23" s="6" t="s">
        <v>30</v>
      </c>
      <c r="B23" s="10">
        <f>289909.83+64983.84+22398.94</f>
        <v>377292.61000000004</v>
      </c>
    </row>
    <row r="24" spans="1:4" x14ac:dyDescent="0.25">
      <c r="A24" s="6" t="s">
        <v>31</v>
      </c>
      <c r="B24" s="23" t="s">
        <v>28</v>
      </c>
    </row>
    <row r="25" spans="1:4" x14ac:dyDescent="0.25">
      <c r="A25" s="6" t="s">
        <v>32</v>
      </c>
      <c r="B25" s="23" t="s">
        <v>28</v>
      </c>
    </row>
    <row r="26" spans="1:4" x14ac:dyDescent="0.25">
      <c r="A26" s="26" t="s">
        <v>33</v>
      </c>
      <c r="B26" s="27">
        <f>SUM(B27:B28)</f>
        <v>260473.12</v>
      </c>
    </row>
    <row r="27" spans="1:4" x14ac:dyDescent="0.25">
      <c r="A27" s="3" t="s">
        <v>25</v>
      </c>
      <c r="B27" s="8">
        <v>260473.12</v>
      </c>
    </row>
    <row r="28" spans="1:4" x14ac:dyDescent="0.25">
      <c r="A28" s="3" t="s">
        <v>24</v>
      </c>
      <c r="B28" s="24" t="s">
        <v>28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f>38902.25-B32</f>
        <v>602.25</v>
      </c>
      <c r="D30" s="20"/>
    </row>
    <row r="31" spans="1:4" x14ac:dyDescent="0.25">
      <c r="A31" s="3" t="s">
        <v>14</v>
      </c>
      <c r="B31" s="8">
        <v>603.4</v>
      </c>
    </row>
    <row r="32" spans="1:4" ht="15.75" thickBot="1" x14ac:dyDescent="0.3">
      <c r="A32" s="5" t="s">
        <v>15</v>
      </c>
      <c r="B32" s="11">
        <v>38300</v>
      </c>
    </row>
    <row r="33" spans="1:2" ht="15.75" thickBot="1" x14ac:dyDescent="0.3">
      <c r="A33" s="18" t="s">
        <v>22</v>
      </c>
      <c r="B33" s="19">
        <f>B15+B22+B26+B30+B31+B32</f>
        <v>914733.39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-883.64000000001397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314.70000000006985</v>
      </c>
    </row>
    <row r="38" spans="1:2" ht="15.75" thickBot="1" x14ac:dyDescent="0.3"/>
    <row r="39" spans="1:2" ht="15.75" thickBot="1" x14ac:dyDescent="0.3">
      <c r="A39" s="47" t="s">
        <v>17</v>
      </c>
      <c r="B39" s="48"/>
    </row>
    <row r="40" spans="1:2" x14ac:dyDescent="0.25">
      <c r="A40" s="2" t="s">
        <v>18</v>
      </c>
      <c r="B40" s="7">
        <v>59.36</v>
      </c>
    </row>
    <row r="41" spans="1:2" ht="15.75" thickBot="1" x14ac:dyDescent="0.3">
      <c r="A41" s="4" t="s">
        <v>19</v>
      </c>
      <c r="B41" s="9">
        <v>255.34</v>
      </c>
    </row>
    <row r="42" spans="1:2" ht="15.75" thickBot="1" x14ac:dyDescent="0.3">
      <c r="A42" s="15" t="s">
        <v>6</v>
      </c>
      <c r="B42" s="14">
        <f>SUM(B40:B41)</f>
        <v>314.7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86328-E2CC-4D44-AF92-D92152B2F320}">
  <dimension ref="A1:D43"/>
  <sheetViews>
    <sheetView topLeftCell="A10" workbookViewId="0">
      <selection activeCell="B10" sqref="B10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45078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'MAIO 2023'!B42</f>
        <v>314.7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7">
        <v>791472.3</v>
      </c>
    </row>
    <row r="10" spans="1:2" x14ac:dyDescent="0.25">
      <c r="A10" s="3" t="s">
        <v>20</v>
      </c>
      <c r="B10" s="8">
        <v>608.72</v>
      </c>
    </row>
    <row r="11" spans="1:2" ht="15.75" thickBot="1" x14ac:dyDescent="0.3">
      <c r="A11" s="4" t="s">
        <v>5</v>
      </c>
      <c r="B11" s="30">
        <f>185417.77+64000</f>
        <v>249417.77</v>
      </c>
    </row>
    <row r="12" spans="1:2" ht="15.75" thickBot="1" x14ac:dyDescent="0.3">
      <c r="A12" s="15" t="s">
        <v>6</v>
      </c>
      <c r="B12" s="14">
        <f>SUM(B9:B11)</f>
        <v>1041498.79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260746.96</v>
      </c>
    </row>
    <row r="16" spans="1:2" x14ac:dyDescent="0.25">
      <c r="A16" s="6" t="s">
        <v>8</v>
      </c>
      <c r="B16" s="10">
        <v>230729.55</v>
      </c>
    </row>
    <row r="17" spans="1:4" x14ac:dyDescent="0.25">
      <c r="A17" s="6" t="s">
        <v>27</v>
      </c>
      <c r="B17" s="23" t="s">
        <v>28</v>
      </c>
    </row>
    <row r="18" spans="1:4" x14ac:dyDescent="0.25">
      <c r="A18" s="6" t="s">
        <v>23</v>
      </c>
      <c r="B18" s="23">
        <v>0</v>
      </c>
    </row>
    <row r="19" spans="1:4" x14ac:dyDescent="0.25">
      <c r="A19" s="3" t="s">
        <v>9</v>
      </c>
      <c r="B19" s="24">
        <v>0</v>
      </c>
    </row>
    <row r="20" spans="1:4" x14ac:dyDescent="0.25">
      <c r="A20" s="3" t="s">
        <v>10</v>
      </c>
      <c r="B20" s="8">
        <v>30017.41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364811.32999999996</v>
      </c>
    </row>
    <row r="23" spans="1:4" x14ac:dyDescent="0.25">
      <c r="A23" s="6" t="s">
        <v>30</v>
      </c>
      <c r="B23" s="10">
        <f>262641.41+80291.98+21877.94</f>
        <v>364811.32999999996</v>
      </c>
    </row>
    <row r="24" spans="1:4" x14ac:dyDescent="0.25">
      <c r="A24" s="6" t="s">
        <v>31</v>
      </c>
      <c r="B24" s="23" t="s">
        <v>28</v>
      </c>
    </row>
    <row r="25" spans="1:4" x14ac:dyDescent="0.25">
      <c r="A25" s="6" t="s">
        <v>32</v>
      </c>
      <c r="B25" s="23" t="s">
        <v>28</v>
      </c>
    </row>
    <row r="26" spans="1:4" x14ac:dyDescent="0.25">
      <c r="A26" s="26" t="s">
        <v>33</v>
      </c>
      <c r="B26" s="27">
        <f>SUM(B27:B28)</f>
        <v>226539.07</v>
      </c>
    </row>
    <row r="27" spans="1:4" x14ac:dyDescent="0.25">
      <c r="A27" s="3" t="s">
        <v>25</v>
      </c>
      <c r="B27" s="8">
        <v>226539.07</v>
      </c>
    </row>
    <row r="28" spans="1:4" x14ac:dyDescent="0.25">
      <c r="A28" s="3" t="s">
        <v>24</v>
      </c>
      <c r="B28" s="24" t="s">
        <v>28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f>186175.63-B32</f>
        <v>122175.63</v>
      </c>
      <c r="D30" s="20"/>
    </row>
    <row r="31" spans="1:4" x14ac:dyDescent="0.25">
      <c r="A31" s="3" t="s">
        <v>14</v>
      </c>
      <c r="B31" s="8">
        <v>1665.43</v>
      </c>
    </row>
    <row r="32" spans="1:4" ht="15.75" thickBot="1" x14ac:dyDescent="0.3">
      <c r="A32" s="5" t="s">
        <v>15</v>
      </c>
      <c r="B32" s="11">
        <v>64000</v>
      </c>
    </row>
    <row r="33" spans="1:2" ht="15.75" thickBot="1" x14ac:dyDescent="0.3">
      <c r="A33" s="18" t="s">
        <v>22</v>
      </c>
      <c r="B33" s="19">
        <f>B15+B22+B26+B30+B31+B32</f>
        <v>1039938.4199999999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1560.3700000001118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1875.0700000000652</v>
      </c>
    </row>
    <row r="38" spans="1:2" ht="15.75" thickBot="1" x14ac:dyDescent="0.3"/>
    <row r="39" spans="1:2" ht="15.75" thickBot="1" x14ac:dyDescent="0.3">
      <c r="A39" s="47" t="s">
        <v>17</v>
      </c>
      <c r="B39" s="48"/>
    </row>
    <row r="40" spans="1:2" x14ac:dyDescent="0.25">
      <c r="A40" s="2" t="s">
        <v>18</v>
      </c>
      <c r="B40" s="7">
        <v>296.67</v>
      </c>
    </row>
    <row r="41" spans="1:2" x14ac:dyDescent="0.25">
      <c r="A41" s="31" t="s">
        <v>35</v>
      </c>
      <c r="B41" s="32">
        <v>1370.91</v>
      </c>
    </row>
    <row r="42" spans="1:2" ht="15.75" thickBot="1" x14ac:dyDescent="0.3">
      <c r="A42" s="4" t="s">
        <v>19</v>
      </c>
      <c r="B42" s="9">
        <v>207.49</v>
      </c>
    </row>
    <row r="43" spans="1:2" ht="15.75" thickBot="1" x14ac:dyDescent="0.3">
      <c r="A43" s="15" t="s">
        <v>6</v>
      </c>
      <c r="B43" s="14">
        <f>SUM(B40:B42)</f>
        <v>1875.0700000000002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EB6D-A291-432D-A153-7528CE0CD098}">
  <dimension ref="A1:E43"/>
  <sheetViews>
    <sheetView topLeftCell="A13" workbookViewId="0">
      <selection activeCell="B37" sqref="B37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45108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'JUNHO 2023'!B37</f>
        <v>1875.0700000000652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7">
        <v>791472.3</v>
      </c>
    </row>
    <row r="10" spans="1:2" x14ac:dyDescent="0.25">
      <c r="A10" s="3" t="s">
        <v>20</v>
      </c>
      <c r="B10" s="8">
        <v>745.84</v>
      </c>
    </row>
    <row r="11" spans="1:2" ht="15.75" thickBot="1" x14ac:dyDescent="0.3">
      <c r="A11" s="4" t="s">
        <v>5</v>
      </c>
      <c r="B11" s="30">
        <f>190070</f>
        <v>190070</v>
      </c>
    </row>
    <row r="12" spans="1:2" ht="15.75" thickBot="1" x14ac:dyDescent="0.3">
      <c r="A12" s="15" t="s">
        <v>6</v>
      </c>
      <c r="B12" s="14">
        <f>SUM(B9:B11)</f>
        <v>982288.14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234156.94</v>
      </c>
    </row>
    <row r="16" spans="1:2" x14ac:dyDescent="0.25">
      <c r="A16" s="6" t="s">
        <v>8</v>
      </c>
      <c r="B16" s="10">
        <v>229829.37</v>
      </c>
    </row>
    <row r="17" spans="1:4" x14ac:dyDescent="0.25">
      <c r="A17" s="6" t="s">
        <v>27</v>
      </c>
      <c r="B17" s="23" t="s">
        <v>28</v>
      </c>
    </row>
    <row r="18" spans="1:4" x14ac:dyDescent="0.25">
      <c r="A18" s="6" t="s">
        <v>23</v>
      </c>
      <c r="B18" s="23">
        <v>0</v>
      </c>
    </row>
    <row r="19" spans="1:4" x14ac:dyDescent="0.25">
      <c r="A19" s="3" t="s">
        <v>9</v>
      </c>
      <c r="B19" s="24">
        <v>0</v>
      </c>
    </row>
    <row r="20" spans="1:4" x14ac:dyDescent="0.25">
      <c r="A20" s="3" t="s">
        <v>10</v>
      </c>
      <c r="B20" s="8">
        <v>4327.57</v>
      </c>
    </row>
    <row r="21" spans="1:4" ht="15.75" thickBot="1" x14ac:dyDescent="0.3">
      <c r="A21" s="5" t="s">
        <v>11</v>
      </c>
      <c r="B21" s="25" t="s">
        <v>28</v>
      </c>
    </row>
    <row r="22" spans="1:4" ht="15.75" thickBot="1" x14ac:dyDescent="0.3">
      <c r="A22" s="18" t="s">
        <v>29</v>
      </c>
      <c r="B22" s="19">
        <f>SUM(B23:B25)</f>
        <v>392441.06</v>
      </c>
    </row>
    <row r="23" spans="1:4" x14ac:dyDescent="0.25">
      <c r="A23" s="6" t="s">
        <v>30</v>
      </c>
      <c r="B23" s="10">
        <f>260695.7+110752.03+20993.33</f>
        <v>392441.06</v>
      </c>
    </row>
    <row r="24" spans="1:4" x14ac:dyDescent="0.25">
      <c r="A24" s="6" t="s">
        <v>31</v>
      </c>
      <c r="B24" s="23" t="s">
        <v>28</v>
      </c>
    </row>
    <row r="25" spans="1:4" x14ac:dyDescent="0.25">
      <c r="A25" s="6" t="s">
        <v>32</v>
      </c>
      <c r="B25" s="23" t="s">
        <v>28</v>
      </c>
    </row>
    <row r="26" spans="1:4" x14ac:dyDescent="0.25">
      <c r="A26" s="26" t="s">
        <v>33</v>
      </c>
      <c r="B26" s="27">
        <f>SUM(B27:B28)</f>
        <v>165500.68</v>
      </c>
    </row>
    <row r="27" spans="1:4" x14ac:dyDescent="0.25">
      <c r="A27" s="3" t="s">
        <v>25</v>
      </c>
      <c r="B27" s="8">
        <v>165500.68</v>
      </c>
    </row>
    <row r="28" spans="1:4" x14ac:dyDescent="0.25">
      <c r="A28" s="3" t="s">
        <v>24</v>
      </c>
      <c r="B28" s="24" t="s">
        <v>28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f>184104.3-B32</f>
        <v>604.29999999998836</v>
      </c>
      <c r="D30" s="20"/>
    </row>
    <row r="31" spans="1:4" x14ac:dyDescent="0.25">
      <c r="A31" s="3" t="s">
        <v>14</v>
      </c>
      <c r="B31" s="8">
        <v>907.3</v>
      </c>
    </row>
    <row r="32" spans="1:4" ht="15.75" thickBot="1" x14ac:dyDescent="0.3">
      <c r="A32" s="5" t="s">
        <v>15</v>
      </c>
      <c r="B32" s="11">
        <v>183500</v>
      </c>
    </row>
    <row r="33" spans="1:5" ht="15.75" thickBot="1" x14ac:dyDescent="0.3">
      <c r="A33" s="18" t="s">
        <v>22</v>
      </c>
      <c r="B33" s="19">
        <f>B15+B22+B26+B30+B31+B32</f>
        <v>977110.28</v>
      </c>
    </row>
    <row r="34" spans="1:5" ht="15.75" thickBot="1" x14ac:dyDescent="0.3"/>
    <row r="35" spans="1:5" ht="15.75" thickBot="1" x14ac:dyDescent="0.3">
      <c r="A35" s="12" t="s">
        <v>16</v>
      </c>
      <c r="B35" s="17">
        <f>B12-B33</f>
        <v>5177.859999999986</v>
      </c>
    </row>
    <row r="36" spans="1:5" ht="15.75" thickBot="1" x14ac:dyDescent="0.3"/>
    <row r="37" spans="1:5" ht="15.75" thickBot="1" x14ac:dyDescent="0.3">
      <c r="A37" s="15" t="s">
        <v>21</v>
      </c>
      <c r="B37" s="14">
        <f>B6+B12-B33</f>
        <v>7052.9300000000512</v>
      </c>
    </row>
    <row r="38" spans="1:5" ht="15.75" thickBot="1" x14ac:dyDescent="0.3"/>
    <row r="39" spans="1:5" ht="15.75" thickBot="1" x14ac:dyDescent="0.3">
      <c r="A39" s="47" t="s">
        <v>17</v>
      </c>
      <c r="B39" s="48"/>
      <c r="E39" s="20">
        <f>B37-B43</f>
        <v>5.0931703299283981E-11</v>
      </c>
    </row>
    <row r="40" spans="1:5" x14ac:dyDescent="0.25">
      <c r="A40" s="2" t="s">
        <v>18</v>
      </c>
      <c r="B40" s="35">
        <v>67.22</v>
      </c>
    </row>
    <row r="41" spans="1:5" x14ac:dyDescent="0.25">
      <c r="A41" s="31" t="s">
        <v>35</v>
      </c>
      <c r="B41" s="33">
        <v>2744.11</v>
      </c>
    </row>
    <row r="42" spans="1:5" ht="15.75" thickBot="1" x14ac:dyDescent="0.3">
      <c r="A42" s="4" t="s">
        <v>19</v>
      </c>
      <c r="B42" s="34">
        <v>4241.6000000000004</v>
      </c>
    </row>
    <row r="43" spans="1:5" ht="15.75" thickBot="1" x14ac:dyDescent="0.3">
      <c r="A43" s="15" t="s">
        <v>6</v>
      </c>
      <c r="B43" s="14">
        <f>SUM(B40:B42)</f>
        <v>7052.93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F149-6446-4729-BA5F-1BA2DEECAE77}">
  <dimension ref="A1:F43"/>
  <sheetViews>
    <sheetView topLeftCell="A19" workbookViewId="0">
      <selection activeCell="B40" sqref="B40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  <col min="6" max="6" width="10.85546875" bestFit="1" customWidth="1"/>
  </cols>
  <sheetData>
    <row r="1" spans="1:2" ht="15.75" thickBot="1" x14ac:dyDescent="0.3">
      <c r="A1" s="43" t="s">
        <v>34</v>
      </c>
      <c r="B1" s="44"/>
    </row>
    <row r="2" spans="1:2" ht="15.75" thickBot="1" x14ac:dyDescent="0.3">
      <c r="A2" s="45">
        <v>45139</v>
      </c>
      <c r="B2" s="46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'JULHO 2023'!B37</f>
        <v>7052.9300000000512</v>
      </c>
    </row>
    <row r="7" spans="1:2" ht="15.75" thickBot="1" x14ac:dyDescent="0.3">
      <c r="A7" s="16"/>
      <c r="B7" s="1" t="s">
        <v>26</v>
      </c>
    </row>
    <row r="8" spans="1:2" ht="15.75" thickBot="1" x14ac:dyDescent="0.3">
      <c r="A8" s="47" t="s">
        <v>3</v>
      </c>
      <c r="B8" s="48"/>
    </row>
    <row r="9" spans="1:2" x14ac:dyDescent="0.25">
      <c r="A9" s="2" t="s">
        <v>4</v>
      </c>
      <c r="B9" s="7">
        <v>791472.3</v>
      </c>
    </row>
    <row r="10" spans="1:2" x14ac:dyDescent="0.25">
      <c r="A10" s="3" t="s">
        <v>36</v>
      </c>
      <c r="B10" s="8">
        <v>1286.96</v>
      </c>
    </row>
    <row r="11" spans="1:2" ht="15.75" thickBot="1" x14ac:dyDescent="0.3">
      <c r="A11" s="4" t="s">
        <v>37</v>
      </c>
      <c r="B11" s="30">
        <v>264000</v>
      </c>
    </row>
    <row r="12" spans="1:2" ht="15.75" thickBot="1" x14ac:dyDescent="0.3">
      <c r="A12" s="15" t="s">
        <v>6</v>
      </c>
      <c r="B12" s="14">
        <f>SUM(B9:B11)</f>
        <v>1056759.26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334250.78999999998</v>
      </c>
    </row>
    <row r="16" spans="1:2" x14ac:dyDescent="0.25">
      <c r="A16" s="6" t="s">
        <v>8</v>
      </c>
      <c r="B16" s="10">
        <v>334250.78999999998</v>
      </c>
    </row>
    <row r="17" spans="1:4" x14ac:dyDescent="0.25">
      <c r="A17" s="6" t="s">
        <v>27</v>
      </c>
      <c r="B17" s="23"/>
    </row>
    <row r="18" spans="1:4" x14ac:dyDescent="0.25">
      <c r="A18" s="6" t="s">
        <v>23</v>
      </c>
      <c r="B18" s="23"/>
    </row>
    <row r="19" spans="1:4" x14ac:dyDescent="0.25">
      <c r="A19" s="3" t="s">
        <v>9</v>
      </c>
      <c r="B19" s="24"/>
    </row>
    <row r="20" spans="1:4" x14ac:dyDescent="0.25">
      <c r="A20" s="3" t="s">
        <v>10</v>
      </c>
      <c r="B20" s="8"/>
    </row>
    <row r="21" spans="1:4" ht="15.75" thickBot="1" x14ac:dyDescent="0.3">
      <c r="A21" s="5" t="s">
        <v>11</v>
      </c>
      <c r="B21" s="25"/>
    </row>
    <row r="22" spans="1:4" ht="15.75" thickBot="1" x14ac:dyDescent="0.3">
      <c r="A22" s="18" t="s">
        <v>29</v>
      </c>
      <c r="B22" s="19">
        <f>SUM(B23:B25)</f>
        <v>354958.08000000002</v>
      </c>
    </row>
    <row r="23" spans="1:4" x14ac:dyDescent="0.25">
      <c r="A23" s="6" t="s">
        <v>30</v>
      </c>
      <c r="B23" s="10">
        <v>354958.08000000002</v>
      </c>
    </row>
    <row r="24" spans="1:4" x14ac:dyDescent="0.25">
      <c r="A24" s="6" t="s">
        <v>31</v>
      </c>
      <c r="B24" s="23"/>
    </row>
    <row r="25" spans="1:4" x14ac:dyDescent="0.25">
      <c r="A25" s="6" t="s">
        <v>32</v>
      </c>
      <c r="B25" s="23"/>
    </row>
    <row r="26" spans="1:4" x14ac:dyDescent="0.25">
      <c r="A26" s="26" t="s">
        <v>33</v>
      </c>
      <c r="B26" s="27">
        <f>SUM(B27:B28)</f>
        <v>187555.77</v>
      </c>
    </row>
    <row r="27" spans="1:4" x14ac:dyDescent="0.25">
      <c r="A27" s="3" t="s">
        <v>25</v>
      </c>
      <c r="B27" s="8">
        <v>187555.77</v>
      </c>
    </row>
    <row r="28" spans="1:4" x14ac:dyDescent="0.25">
      <c r="A28" s="3" t="s">
        <v>24</v>
      </c>
      <c r="B28" s="24"/>
    </row>
    <row r="29" spans="1:4" x14ac:dyDescent="0.25">
      <c r="A29" s="28"/>
      <c r="B29" s="29"/>
    </row>
    <row r="30" spans="1:4" x14ac:dyDescent="0.25">
      <c r="A30" s="3" t="s">
        <v>12</v>
      </c>
      <c r="B30" s="8">
        <v>602.25</v>
      </c>
      <c r="D30" s="20"/>
    </row>
    <row r="31" spans="1:4" x14ac:dyDescent="0.25">
      <c r="A31" s="3" t="s">
        <v>14</v>
      </c>
      <c r="B31" s="8">
        <v>1150.01</v>
      </c>
    </row>
    <row r="32" spans="1:4" ht="15.75" thickBot="1" x14ac:dyDescent="0.3">
      <c r="A32" s="5" t="s">
        <v>15</v>
      </c>
      <c r="B32" s="11">
        <v>181000</v>
      </c>
    </row>
    <row r="33" spans="1:6" ht="15.75" thickBot="1" x14ac:dyDescent="0.3">
      <c r="A33" s="18" t="s">
        <v>22</v>
      </c>
      <c r="B33" s="19">
        <f>B15+B22+B26+B30+B31+B32</f>
        <v>1059516.8999999999</v>
      </c>
    </row>
    <row r="34" spans="1:6" ht="15.75" thickBot="1" x14ac:dyDescent="0.3"/>
    <row r="35" spans="1:6" ht="15.75" thickBot="1" x14ac:dyDescent="0.3">
      <c r="A35" s="12" t="s">
        <v>16</v>
      </c>
      <c r="B35" s="17">
        <f>B12-B33</f>
        <v>-2757.6399999998976</v>
      </c>
    </row>
    <row r="36" spans="1:6" ht="15.75" thickBot="1" x14ac:dyDescent="0.3"/>
    <row r="37" spans="1:6" ht="15.75" thickBot="1" x14ac:dyDescent="0.3">
      <c r="A37" s="15" t="s">
        <v>21</v>
      </c>
      <c r="B37" s="14">
        <f>B6+B12-B33</f>
        <v>4295.2900000000373</v>
      </c>
    </row>
    <row r="38" spans="1:6" ht="15.75" thickBot="1" x14ac:dyDescent="0.3"/>
    <row r="39" spans="1:6" ht="15.75" thickBot="1" x14ac:dyDescent="0.3">
      <c r="A39" s="47" t="s">
        <v>17</v>
      </c>
      <c r="B39" s="48"/>
      <c r="F39" s="20">
        <f>B43-B37</f>
        <v>-3.7289282772690058E-11</v>
      </c>
    </row>
    <row r="40" spans="1:6" x14ac:dyDescent="0.25">
      <c r="A40" s="2" t="s">
        <v>18</v>
      </c>
      <c r="B40" s="35">
        <v>322.82</v>
      </c>
    </row>
    <row r="41" spans="1:6" x14ac:dyDescent="0.25">
      <c r="A41" s="31" t="s">
        <v>35</v>
      </c>
      <c r="B41" s="33">
        <v>2247.46</v>
      </c>
    </row>
    <row r="42" spans="1:6" ht="15.75" thickBot="1" x14ac:dyDescent="0.3">
      <c r="A42" s="4" t="s">
        <v>19</v>
      </c>
      <c r="B42" s="34">
        <v>1725.01</v>
      </c>
    </row>
    <row r="43" spans="1:6" ht="15.75" thickBot="1" x14ac:dyDescent="0.3">
      <c r="A43" s="15" t="s">
        <v>6</v>
      </c>
      <c r="B43" s="14">
        <f>SUM(B40:B42)</f>
        <v>4295.29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DEZEMBRO 2022</vt:lpstr>
      <vt:lpstr>JANEIRO 2023</vt:lpstr>
      <vt:lpstr>FEVEREIRO 2023</vt:lpstr>
      <vt:lpstr>MARÇO 2023</vt:lpstr>
      <vt:lpstr>ABRIL 2023</vt:lpstr>
      <vt:lpstr>MAIO 2023</vt:lpstr>
      <vt:lpstr>JUNHO 2023</vt:lpstr>
      <vt:lpstr>JULHO 2023</vt:lpstr>
      <vt:lpstr>AGOSTO 2023</vt:lpstr>
      <vt:lpstr>SETEMBRO 2023</vt:lpstr>
      <vt:lpstr>OUTUBRO 2023</vt:lpstr>
      <vt:lpstr>NOVEMBRO 2023</vt:lpstr>
      <vt:lpstr>DEZEMBRO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Contabilidade01 Ame Clinico</cp:lastModifiedBy>
  <cp:lastPrinted>2024-01-15T18:32:20Z</cp:lastPrinted>
  <dcterms:created xsi:type="dcterms:W3CDTF">2017-03-06T17:24:05Z</dcterms:created>
  <dcterms:modified xsi:type="dcterms:W3CDTF">2024-01-15T18:32:57Z</dcterms:modified>
</cp:coreProperties>
</file>