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Julio Borsato\CONTABILIDADE\AME 2023\CLINICO 2023\1 - FLUXO DE CAIXA 2023\"/>
    </mc:Choice>
  </mc:AlternateContent>
  <xr:revisionPtr revIDLastSave="0" documentId="13_ncr:1_{3EB41AB3-FD03-44F9-9399-EE58B2675470}" xr6:coauthVersionLast="47" xr6:coauthVersionMax="47" xr10:uidLastSave="{00000000-0000-0000-0000-000000000000}"/>
  <bookViews>
    <workbookView xWindow="-120" yWindow="-120" windowWidth="29040" windowHeight="15720" firstSheet="5" activeTab="12" xr2:uid="{00000000-000D-0000-FFFF-FFFF00000000}"/>
  </bookViews>
  <sheets>
    <sheet name="DEZEMBRO 2022" sheetId="67" r:id="rId1"/>
    <sheet name="JANEIRO 2023" sheetId="68" r:id="rId2"/>
    <sheet name="FEVEREIRO 2023" sheetId="69" r:id="rId3"/>
    <sheet name="MARÇO 2023" sheetId="70" r:id="rId4"/>
    <sheet name="ABRIL 2023" sheetId="71" r:id="rId5"/>
    <sheet name="MAIO 2023" sheetId="72" r:id="rId6"/>
    <sheet name="JUNHO 2023" sheetId="73" r:id="rId7"/>
    <sheet name="JULHO 2023" sheetId="74" r:id="rId8"/>
    <sheet name="AGOSTO 2023" sheetId="75" r:id="rId9"/>
    <sheet name="SETEMBRO 2023" sheetId="76" r:id="rId10"/>
    <sheet name="OUTUBRO 2023" sheetId="77" r:id="rId11"/>
    <sheet name="NOVEMBRO 2023" sheetId="78" r:id="rId12"/>
    <sheet name="DEZEMBRO 2023" sheetId="79" r:id="rId13"/>
  </sheets>
  <calcPr calcId="191029"/>
</workbook>
</file>

<file path=xl/calcChain.xml><?xml version="1.0" encoding="utf-8"?>
<calcChain xmlns="http://schemas.openxmlformats.org/spreadsheetml/2006/main">
  <c r="B23" i="79" l="1"/>
  <c r="B22" i="79" l="1"/>
  <c r="B6" i="79"/>
  <c r="B42" i="79"/>
  <c r="B26" i="79"/>
  <c r="B15" i="79"/>
  <c r="B12" i="79"/>
  <c r="B23" i="78"/>
  <c r="B22" i="78" s="1"/>
  <c r="B6" i="78"/>
  <c r="B42" i="78"/>
  <c r="B26" i="78"/>
  <c r="B15" i="78"/>
  <c r="B12" i="78"/>
  <c r="B26" i="77"/>
  <c r="B6" i="77"/>
  <c r="B33" i="79" l="1"/>
  <c r="B35" i="79" s="1"/>
  <c r="B33" i="78"/>
  <c r="B37" i="78" s="1"/>
  <c r="E37" i="78" s="1"/>
  <c r="B6" i="76"/>
  <c r="B23" i="77"/>
  <c r="B42" i="77"/>
  <c r="B22" i="77"/>
  <c r="B15" i="77"/>
  <c r="B12" i="77"/>
  <c r="B10" i="76"/>
  <c r="B23" i="76"/>
  <c r="B41" i="76"/>
  <c r="B37" i="79" l="1"/>
  <c r="E37" i="79" s="1"/>
  <c r="B35" i="78"/>
  <c r="B33" i="77"/>
  <c r="B37" i="77" s="1"/>
  <c r="E37" i="77" s="1"/>
  <c r="B42" i="76"/>
  <c r="B26" i="76"/>
  <c r="B22" i="76"/>
  <c r="B15" i="76"/>
  <c r="B12" i="76"/>
  <c r="B35" i="77" l="1"/>
  <c r="B33" i="76"/>
  <c r="B35" i="76" s="1"/>
  <c r="B26" i="75"/>
  <c r="B15" i="75"/>
  <c r="B22" i="75"/>
  <c r="B6" i="75"/>
  <c r="B42" i="75"/>
  <c r="B12" i="75"/>
  <c r="B23" i="74"/>
  <c r="B22" i="74" s="1"/>
  <c r="B6" i="74"/>
  <c r="B42" i="74"/>
  <c r="B26" i="74"/>
  <c r="B15" i="74"/>
  <c r="B12" i="74"/>
  <c r="B23" i="73"/>
  <c r="B22" i="73" s="1"/>
  <c r="B6" i="73"/>
  <c r="B42" i="73"/>
  <c r="B26" i="73"/>
  <c r="B15" i="73"/>
  <c r="B12" i="73"/>
  <c r="B23" i="72"/>
  <c r="B22" i="72"/>
  <c r="B6" i="72"/>
  <c r="B42" i="72"/>
  <c r="B26" i="72"/>
  <c r="B15" i="72"/>
  <c r="B12" i="72"/>
  <c r="B23" i="71"/>
  <c r="B22" i="71" s="1"/>
  <c r="B6" i="71"/>
  <c r="B42" i="71"/>
  <c r="B26" i="71"/>
  <c r="B15" i="71"/>
  <c r="B12" i="71"/>
  <c r="B23" i="70"/>
  <c r="B22" i="70" s="1"/>
  <c r="B6" i="70"/>
  <c r="B42" i="70"/>
  <c r="B26" i="70"/>
  <c r="B15" i="70"/>
  <c r="B12" i="70"/>
  <c r="B23" i="69"/>
  <c r="B22" i="69" s="1"/>
  <c r="B6" i="69"/>
  <c r="B42" i="69"/>
  <c r="B26" i="69"/>
  <c r="B15" i="69"/>
  <c r="B12" i="69"/>
  <c r="B23" i="68"/>
  <c r="B22" i="68" s="1"/>
  <c r="B6" i="68"/>
  <c r="B42" i="68"/>
  <c r="B26" i="68"/>
  <c r="B15" i="68"/>
  <c r="B12" i="68"/>
  <c r="B23" i="67"/>
  <c r="B22" i="67" s="1"/>
  <c r="B30" i="67"/>
  <c r="B42" i="67"/>
  <c r="B26" i="67"/>
  <c r="B15" i="67"/>
  <c r="B9" i="67"/>
  <c r="B12" i="67" s="1"/>
  <c r="B33" i="75" l="1"/>
  <c r="B37" i="75" s="1"/>
  <c r="B33" i="74"/>
  <c r="B35" i="74" s="1"/>
  <c r="B33" i="73"/>
  <c r="B35" i="73" s="1"/>
  <c r="B37" i="73"/>
  <c r="B33" i="72"/>
  <c r="B37" i="72" s="1"/>
  <c r="B33" i="71"/>
  <c r="B37" i="71"/>
  <c r="B35" i="71"/>
  <c r="B33" i="70"/>
  <c r="B37" i="70"/>
  <c r="B35" i="70"/>
  <c r="B33" i="69"/>
  <c r="B35" i="69" s="1"/>
  <c r="B37" i="69"/>
  <c r="B33" i="68"/>
  <c r="B35" i="68" s="1"/>
  <c r="B33" i="67"/>
  <c r="B37" i="67" s="1"/>
  <c r="E37" i="75" l="1"/>
  <c r="B37" i="76"/>
  <c r="E37" i="76" s="1"/>
  <c r="B35" i="75"/>
  <c r="B37" i="74"/>
  <c r="B35" i="72"/>
  <c r="B37" i="68"/>
  <c r="B35" i="67"/>
</calcChain>
</file>

<file path=xl/sharedStrings.xml><?xml version="1.0" encoding="utf-8"?>
<sst xmlns="http://schemas.openxmlformats.org/spreadsheetml/2006/main" count="507" uniqueCount="36">
  <si>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</si>
  <si>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</si>
  <si>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</si>
  <si>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</si>
  <si>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</si>
  <si>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</si>
  <si>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</si>
  <si>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</si>
  <si>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</si>
  <si>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</si>
  <si>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</si>
  <si>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</si>
  <si>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</si>
  <si>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PESSOAL CLT (Folha de Pagamento)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</si>
  <si>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</si>
  <si>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</si>
  <si>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</si>
  <si>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</si>
  <si>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</si>
  <si>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</si>
  <si>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</si>
  <si>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</si>
  <si>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</si>
  <si>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DEMONSTRATIVO DO FLUXO DE CAIXA - AME CLINICO</t>
  </si>
  <si>
    <t>Rescisão</t>
  </si>
  <si>
    <t>Materiais CAF (Fornecedor / Caixa / Cheque mês anterior)</t>
  </si>
  <si>
    <t xml:space="preserve">Materiais Consumo </t>
  </si>
  <si>
    <t xml:space="preserve"> </t>
  </si>
  <si>
    <t>Beneficios</t>
  </si>
  <si>
    <t xml:space="preserve">SERVIÇOS TERCEIRIZADOS </t>
  </si>
  <si>
    <t>Pessoa Juridica  (Serviços Médicos / Diversos / Cooperativa / Impostos)</t>
  </si>
  <si>
    <t>Pessoa Fisica</t>
  </si>
  <si>
    <t xml:space="preserve">Administrativos </t>
  </si>
  <si>
    <t>MATERIAIS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</si>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</sst>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6" borderId="3" xfId="0" applyFont="1" applyFill="1" applyBorder="1"/>
    <xf numFmtId="4" fontId="4" fillId="6" borderId="4" xfId="0" applyNumberFormat="1" applyFont="1" applyFill="1" applyBorder="1"/>
    <xf numFmtId="4" fontId="0" fillId="0" borderId="0" xfId="0" applyNumberFormat="1"/>
    <xf numFmtId="0" fontId="4" fillId="7" borderId="2" xfId="0" applyFont="1" applyFill="1" applyBorder="1"/>
    <xf numFmtId="0" fontId="4" fillId="7" borderId="1" xfId="0" applyFont="1" applyFill="1" applyBorder="1" applyAlignment="1">
      <alignment horizontal="center"/>
    </xf>
    <xf numFmtId="0" fontId="4" fillId="6" borderId="13" xfId="0" applyFont="1" applyFill="1" applyBorder="1"/>
    <xf numFmtId="4" fontId="1" fillId="6" borderId="14" xfId="0" applyNumberFormat="1" applyFont="1" applyFill="1" applyBorder="1"/>
    <xf numFmtId="0" fontId="0" fillId="8" borderId="7" xfId="0" applyFill="1" applyBorder="1"/>
    <xf numFmtId="4" fontId="0" fillId="8" borderId="8" xfId="0" applyNumberFormat="1" applyFill="1" applyBorder="1"/>
    <xf numFmtId="4" fontId="0" fillId="0" borderId="14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0" xfId="0" quotePrefix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7" fontId="4" fillId="5" borderId="1" xfId="0" applyNumberFormat="1" applyFont="1" applyFill="1" applyBorder="1" applyAlignment="1">
      <alignment horizontal="center"/>
    </xf>
    <xf numFmtId="17" fontId="4" fillId="5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8616-7C58-4155-BD2E-DB5B5C9DF600}">
  <dimension ref="A1:D42"/>
  <sheetViews>
    <sheetView topLeftCell="A10" workbookViewId="0">
      <selection activeCell="F30" sqref="F30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44896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v>30697.83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1001800</f>
        <v>1001800</v>
      </c>
    </row>
    <row r="10" spans="1:2" x14ac:dyDescent="0.25">
      <c r="A10" s="3" t="s">
        <v>20</v>
      </c>
      <c r="B10" s="8">
        <v>1831.16</v>
      </c>
    </row>
    <row r="11" spans="1:2" ht="15.75" thickBot="1" x14ac:dyDescent="0.3">
      <c r="A11" s="4" t="s">
        <v>5</v>
      </c>
      <c r="B11" s="9">
        <v>110000</v>
      </c>
    </row>
    <row r="12" spans="1:2" ht="15.75" thickBot="1" x14ac:dyDescent="0.3">
      <c r="A12" s="15" t="s">
        <v>6</v>
      </c>
      <c r="B12" s="14">
        <f>SUM(B9:B11)</f>
        <v>1113631.1600000001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465922.44</v>
      </c>
    </row>
    <row r="16" spans="1:2" x14ac:dyDescent="0.25">
      <c r="A16" s="6" t="s">
        <v>8</v>
      </c>
      <c r="B16" s="10">
        <v>311059.09999999998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4167</v>
      </c>
    </row>
    <row r="19" spans="1:4" x14ac:dyDescent="0.25">
      <c r="A19" s="3" t="s">
        <v>9</v>
      </c>
      <c r="B19" s="28">
        <v>96936.69</v>
      </c>
    </row>
    <row r="20" spans="1:4" x14ac:dyDescent="0.25">
      <c r="A20" s="3" t="s">
        <v>10</v>
      </c>
      <c r="B20" s="8">
        <v>53759.65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490509.6</v>
      </c>
    </row>
    <row r="23" spans="1:4" x14ac:dyDescent="0.25">
      <c r="A23" s="6" t="s">
        <v>30</v>
      </c>
      <c r="B23" s="10">
        <f>312349.79+152235.25+25924.56</f>
        <v>490509.6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127507.81</v>
      </c>
    </row>
    <row r="27" spans="1:4" x14ac:dyDescent="0.25">
      <c r="A27" s="3" t="s">
        <v>25</v>
      </c>
      <c r="B27" s="8">
        <v>127507.81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f>51343.75-B32</f>
        <v>51343.75</v>
      </c>
      <c r="D30" s="20"/>
    </row>
    <row r="31" spans="1:4" x14ac:dyDescent="0.25">
      <c r="A31" s="3" t="s">
        <v>14</v>
      </c>
      <c r="B31" s="8">
        <v>915.69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1136199.29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-22568.129999999888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8129.7000000001863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587.54999999999995</v>
      </c>
    </row>
    <row r="41" spans="1:2" ht="15.75" thickBot="1" x14ac:dyDescent="0.3">
      <c r="A41" s="4" t="s">
        <v>19</v>
      </c>
      <c r="B41" s="9">
        <v>7542.15</v>
      </c>
    </row>
    <row r="42" spans="1:2" ht="15.75" thickBot="1" x14ac:dyDescent="0.3">
      <c r="A42" s="15" t="s">
        <v>6</v>
      </c>
      <c r="B42" s="14">
        <f>SUM(B40:B41)</f>
        <v>8129.7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291D-D3EB-4911-AD73-97AED13BE947}">
  <dimension ref="A1:M48"/>
  <sheetViews>
    <sheetView workbookViewId="0">
      <selection activeCell="B37" sqref="B37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  <col min="5" max="5" width="10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45170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'AGOSTO 2023'!B37</f>
        <v>233633.10000000009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f>1558.58+938.48</f>
        <v>2497.06</v>
      </c>
    </row>
    <row r="11" spans="1:2" ht="15.75" thickBot="1" x14ac:dyDescent="0.3">
      <c r="A11" s="4" t="s">
        <v>5</v>
      </c>
      <c r="B11" s="9">
        <v>61652.69</v>
      </c>
    </row>
    <row r="12" spans="1:2" ht="15.75" thickBot="1" x14ac:dyDescent="0.3">
      <c r="A12" s="15" t="s">
        <v>6</v>
      </c>
      <c r="B12" s="14">
        <f>SUM(B9:B11)</f>
        <v>1106021.75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284129.53999999992</v>
      </c>
    </row>
    <row r="16" spans="1:2" x14ac:dyDescent="0.25">
      <c r="A16" s="6" t="s">
        <v>8</v>
      </c>
      <c r="B16" s="10">
        <v>276246.46999999997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1559.66</v>
      </c>
    </row>
    <row r="19" spans="1:4" x14ac:dyDescent="0.25">
      <c r="A19" s="3" t="s">
        <v>9</v>
      </c>
      <c r="B19" s="28"/>
    </row>
    <row r="20" spans="1:4" x14ac:dyDescent="0.25">
      <c r="A20" s="3" t="s">
        <v>10</v>
      </c>
      <c r="B20" s="8">
        <v>6323.41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547658.62</v>
      </c>
    </row>
    <row r="23" spans="1:4" x14ac:dyDescent="0.25">
      <c r="A23" s="6" t="s">
        <v>30</v>
      </c>
      <c r="B23" s="10">
        <f>322687.13+199702.45+25269.04</f>
        <v>547658.62</v>
      </c>
    </row>
    <row r="24" spans="1:4" x14ac:dyDescent="0.25">
      <c r="A24" s="6" t="s">
        <v>31</v>
      </c>
      <c r="B24" s="27"/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99965.68</v>
      </c>
    </row>
    <row r="27" spans="1:4" x14ac:dyDescent="0.25">
      <c r="A27" s="3" t="s">
        <v>25</v>
      </c>
      <c r="B27" s="8">
        <v>99965.68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50084.47</v>
      </c>
      <c r="D30" s="20"/>
    </row>
    <row r="31" spans="1:4" x14ac:dyDescent="0.25">
      <c r="A31" s="3" t="s">
        <v>14</v>
      </c>
      <c r="B31" s="8">
        <v>504.05</v>
      </c>
    </row>
    <row r="32" spans="1:4" ht="15.75" thickBot="1" x14ac:dyDescent="0.3">
      <c r="A32" s="5" t="s">
        <v>15</v>
      </c>
      <c r="B32" s="11"/>
    </row>
    <row r="33" spans="1:13" ht="15.75" thickBot="1" x14ac:dyDescent="0.3">
      <c r="A33" s="18" t="s">
        <v>22</v>
      </c>
      <c r="B33" s="19">
        <f>B15+B22+B26+B30+B31+B32</f>
        <v>982342.35999999987</v>
      </c>
    </row>
    <row r="34" spans="1:13" ht="15.75" thickBot="1" x14ac:dyDescent="0.3"/>
    <row r="35" spans="1:13" ht="15.75" thickBot="1" x14ac:dyDescent="0.3">
      <c r="A35" s="12" t="s">
        <v>16</v>
      </c>
      <c r="B35" s="17">
        <f>B12-B33</f>
        <v>123679.39000000013</v>
      </c>
    </row>
    <row r="36" spans="1:13" ht="15.75" thickBot="1" x14ac:dyDescent="0.3"/>
    <row r="37" spans="1:13" ht="15.75" thickBot="1" x14ac:dyDescent="0.3">
      <c r="A37" s="15" t="s">
        <v>21</v>
      </c>
      <c r="B37" s="14">
        <f>B6+B12-B33</f>
        <v>357312.49000000022</v>
      </c>
      <c r="E37" s="20">
        <f>B37-B42</f>
        <v>0</v>
      </c>
    </row>
    <row r="38" spans="1:13" ht="15.75" thickBot="1" x14ac:dyDescent="0.3"/>
    <row r="39" spans="1:13" ht="15.75" thickBot="1" x14ac:dyDescent="0.3">
      <c r="A39" s="35" t="s">
        <v>17</v>
      </c>
      <c r="B39" s="36"/>
    </row>
    <row r="40" spans="1:13" x14ac:dyDescent="0.25">
      <c r="A40" s="2" t="s">
        <v>18</v>
      </c>
      <c r="B40" s="7">
        <v>70425.75</v>
      </c>
    </row>
    <row r="41" spans="1:13" ht="15.75" thickBot="1" x14ac:dyDescent="0.3">
      <c r="A41" s="4" t="s">
        <v>19</v>
      </c>
      <c r="B41" s="9">
        <f>182117.2+104769.54</f>
        <v>286886.74</v>
      </c>
    </row>
    <row r="42" spans="1:13" ht="15.75" thickBot="1" x14ac:dyDescent="0.3">
      <c r="A42" s="15" t="s">
        <v>6</v>
      </c>
      <c r="B42" s="14">
        <f>SUM(B40:B41)</f>
        <v>357312.49</v>
      </c>
    </row>
    <row r="48" spans="1:13" x14ac:dyDescent="0.25">
      <c r="M48" s="30" t="s">
        <v>35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A407-7F58-4681-8573-8C747575701F}">
  <dimension ref="A1:M48"/>
  <sheetViews>
    <sheetView topLeftCell="A10" workbookViewId="0">
      <selection activeCell="B23" sqref="B23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  <col min="5" max="5" width="11.71093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45200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'SETEMBRO 2023'!B37</f>
        <v>357312.49000000022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6447.01</v>
      </c>
    </row>
    <row r="11" spans="1:2" ht="15.75" thickBot="1" x14ac:dyDescent="0.3">
      <c r="A11" s="4" t="s">
        <v>5</v>
      </c>
      <c r="B11" s="8">
        <v>16235.31</v>
      </c>
    </row>
    <row r="12" spans="1:2" ht="15.75" thickBot="1" x14ac:dyDescent="0.3">
      <c r="A12" s="15" t="s">
        <v>6</v>
      </c>
      <c r="B12" s="14">
        <f>SUM(B9:B11)</f>
        <v>1064554.32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351228.35</v>
      </c>
    </row>
    <row r="16" spans="1:2" x14ac:dyDescent="0.25">
      <c r="A16" s="6" t="s">
        <v>8</v>
      </c>
      <c r="B16" s="10">
        <v>323525.44</v>
      </c>
    </row>
    <row r="17" spans="1:4" x14ac:dyDescent="0.25">
      <c r="A17" s="6" t="s">
        <v>28</v>
      </c>
      <c r="B17" s="27"/>
    </row>
    <row r="18" spans="1:4" x14ac:dyDescent="0.25">
      <c r="A18" s="6" t="s">
        <v>24</v>
      </c>
      <c r="B18" s="27"/>
    </row>
    <row r="19" spans="1:4" x14ac:dyDescent="0.25">
      <c r="A19" s="3" t="s">
        <v>9</v>
      </c>
      <c r="B19" s="28"/>
    </row>
    <row r="20" spans="1:4" x14ac:dyDescent="0.25">
      <c r="A20" s="3" t="s">
        <v>10</v>
      </c>
      <c r="B20" s="8">
        <v>27702.91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470129.37</v>
      </c>
    </row>
    <row r="23" spans="1:4" x14ac:dyDescent="0.25">
      <c r="A23" s="6" t="s">
        <v>30</v>
      </c>
      <c r="B23" s="10">
        <f>256964.9+188164.23+25000.24</f>
        <v>470129.37</v>
      </c>
    </row>
    <row r="24" spans="1:4" x14ac:dyDescent="0.25">
      <c r="A24" s="6" t="s">
        <v>31</v>
      </c>
      <c r="B24" s="27"/>
    </row>
    <row r="25" spans="1:4" x14ac:dyDescent="0.25">
      <c r="A25" s="6" t="s">
        <v>32</v>
      </c>
      <c r="B25" s="27"/>
    </row>
    <row r="26" spans="1:4" x14ac:dyDescent="0.25">
      <c r="A26" s="23" t="s">
        <v>33</v>
      </c>
      <c r="B26" s="24">
        <f>B27</f>
        <v>102078.67</v>
      </c>
    </row>
    <row r="27" spans="1:4" x14ac:dyDescent="0.25">
      <c r="A27" s="3" t="s">
        <v>25</v>
      </c>
      <c r="B27" s="8">
        <v>102078.67</v>
      </c>
    </row>
    <row r="28" spans="1:4" x14ac:dyDescent="0.25">
      <c r="A28" s="3" t="s">
        <v>26</v>
      </c>
      <c r="B28" s="28"/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59025.51</v>
      </c>
      <c r="D30" s="20"/>
    </row>
    <row r="31" spans="1:4" x14ac:dyDescent="0.25">
      <c r="A31" s="3" t="s">
        <v>14</v>
      </c>
      <c r="B31" s="8">
        <v>523.95000000000005</v>
      </c>
    </row>
    <row r="32" spans="1:4" ht="15.75" thickBot="1" x14ac:dyDescent="0.3">
      <c r="A32" s="5" t="s">
        <v>15</v>
      </c>
      <c r="B32" s="11"/>
    </row>
    <row r="33" spans="1:13" ht="15.75" thickBot="1" x14ac:dyDescent="0.3">
      <c r="A33" s="18" t="s">
        <v>22</v>
      </c>
      <c r="B33" s="19">
        <f>B15+B22+B26+B30+B31+B32</f>
        <v>982985.85</v>
      </c>
    </row>
    <row r="34" spans="1:13" ht="15.75" thickBot="1" x14ac:dyDescent="0.3"/>
    <row r="35" spans="1:13" ht="15.75" thickBot="1" x14ac:dyDescent="0.3">
      <c r="A35" s="12" t="s">
        <v>16</v>
      </c>
      <c r="B35" s="17">
        <f>B12-B33</f>
        <v>81568.470000000088</v>
      </c>
    </row>
    <row r="36" spans="1:13" ht="15.75" thickBot="1" x14ac:dyDescent="0.3"/>
    <row r="37" spans="1:13" ht="15.75" thickBot="1" x14ac:dyDescent="0.3">
      <c r="A37" s="15" t="s">
        <v>21</v>
      </c>
      <c r="B37" s="14">
        <f>B6+B12-B33</f>
        <v>438880.96000000031</v>
      </c>
      <c r="E37" s="20">
        <f>B37-B42</f>
        <v>0</v>
      </c>
    </row>
    <row r="38" spans="1:13" ht="15.75" thickBot="1" x14ac:dyDescent="0.3"/>
    <row r="39" spans="1:13" ht="15.75" thickBot="1" x14ac:dyDescent="0.3">
      <c r="A39" s="35" t="s">
        <v>17</v>
      </c>
      <c r="B39" s="36"/>
    </row>
    <row r="40" spans="1:13" x14ac:dyDescent="0.25">
      <c r="A40" s="2" t="s">
        <v>18</v>
      </c>
      <c r="B40" s="7">
        <v>80.09</v>
      </c>
    </row>
    <row r="41" spans="1:13" ht="15.75" thickBot="1" x14ac:dyDescent="0.3">
      <c r="A41" s="4" t="s">
        <v>19</v>
      </c>
      <c r="B41" s="9">
        <v>438800.87</v>
      </c>
    </row>
    <row r="42" spans="1:13" ht="15.75" thickBot="1" x14ac:dyDescent="0.3">
      <c r="A42" s="15" t="s">
        <v>6</v>
      </c>
      <c r="B42" s="14">
        <f>SUM(B40:B41)</f>
        <v>438880.96</v>
      </c>
    </row>
    <row r="48" spans="1:13" x14ac:dyDescent="0.25">
      <c r="M48" s="30" t="s">
        <v>35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6FDF-7FB1-49DA-B40C-58436DB545EE}">
  <dimension ref="A1:M48"/>
  <sheetViews>
    <sheetView topLeftCell="A16" workbookViewId="0">
      <selection activeCell="B27" sqref="B27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  <col min="5" max="5" width="11.71093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45231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'OUTUBRO 2023'!B37</f>
        <v>438880.96000000031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6855.45</v>
      </c>
    </row>
    <row r="11" spans="1:2" ht="15.75" thickBot="1" x14ac:dyDescent="0.3">
      <c r="A11" s="4" t="s">
        <v>5</v>
      </c>
      <c r="B11" s="8">
        <v>19472</v>
      </c>
    </row>
    <row r="12" spans="1:2" ht="15.75" thickBot="1" x14ac:dyDescent="0.3">
      <c r="A12" s="15" t="s">
        <v>6</v>
      </c>
      <c r="B12" s="14">
        <f>SUM(B9:B11)</f>
        <v>1068199.45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461164.99000000005</v>
      </c>
    </row>
    <row r="16" spans="1:2" x14ac:dyDescent="0.25">
      <c r="A16" s="6" t="s">
        <v>8</v>
      </c>
      <c r="B16" s="10">
        <v>306585.14</v>
      </c>
    </row>
    <row r="17" spans="1:4" x14ac:dyDescent="0.25">
      <c r="A17" s="6" t="s">
        <v>28</v>
      </c>
      <c r="B17" s="27"/>
    </row>
    <row r="18" spans="1:4" x14ac:dyDescent="0.25">
      <c r="A18" s="6" t="s">
        <v>24</v>
      </c>
      <c r="B18" s="27"/>
    </row>
    <row r="19" spans="1:4" x14ac:dyDescent="0.25">
      <c r="A19" s="3" t="s">
        <v>9</v>
      </c>
      <c r="B19" s="28">
        <v>129681.71</v>
      </c>
    </row>
    <row r="20" spans="1:4" x14ac:dyDescent="0.25">
      <c r="A20" s="3" t="s">
        <v>10</v>
      </c>
      <c r="B20" s="8">
        <v>24898.14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606925.64999999991</v>
      </c>
    </row>
    <row r="23" spans="1:4" x14ac:dyDescent="0.25">
      <c r="A23" s="6" t="s">
        <v>30</v>
      </c>
      <c r="B23" s="10">
        <f>380467.5+202580.2+23877.95</f>
        <v>606925.64999999991</v>
      </c>
    </row>
    <row r="24" spans="1:4" x14ac:dyDescent="0.25">
      <c r="A24" s="6" t="s">
        <v>31</v>
      </c>
      <c r="B24" s="27"/>
    </row>
    <row r="25" spans="1:4" x14ac:dyDescent="0.25">
      <c r="A25" s="6" t="s">
        <v>32</v>
      </c>
      <c r="B25" s="27"/>
    </row>
    <row r="26" spans="1:4" x14ac:dyDescent="0.25">
      <c r="A26" s="23" t="s">
        <v>33</v>
      </c>
      <c r="B26" s="24">
        <f>B27</f>
        <v>105623.94</v>
      </c>
    </row>
    <row r="27" spans="1:4" x14ac:dyDescent="0.25">
      <c r="A27" s="3" t="s">
        <v>25</v>
      </c>
      <c r="B27" s="8">
        <v>105623.94</v>
      </c>
    </row>
    <row r="28" spans="1:4" x14ac:dyDescent="0.25">
      <c r="A28" s="3" t="s">
        <v>26</v>
      </c>
      <c r="B28" s="28"/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62161.83</v>
      </c>
      <c r="D30" s="20"/>
    </row>
    <row r="31" spans="1:4" x14ac:dyDescent="0.25">
      <c r="A31" s="3" t="s">
        <v>14</v>
      </c>
      <c r="B31" s="8">
        <v>826.55</v>
      </c>
    </row>
    <row r="32" spans="1:4" ht="15.75" thickBot="1" x14ac:dyDescent="0.3">
      <c r="A32" s="5" t="s">
        <v>15</v>
      </c>
      <c r="B32" s="11"/>
    </row>
    <row r="33" spans="1:13" ht="15.75" thickBot="1" x14ac:dyDescent="0.3">
      <c r="A33" s="18" t="s">
        <v>22</v>
      </c>
      <c r="B33" s="19">
        <f>B15+B22+B26+B30+B31+B32</f>
        <v>1236702.96</v>
      </c>
    </row>
    <row r="34" spans="1:13" ht="15.75" thickBot="1" x14ac:dyDescent="0.3"/>
    <row r="35" spans="1:13" ht="15.75" thickBot="1" x14ac:dyDescent="0.3">
      <c r="A35" s="12" t="s">
        <v>16</v>
      </c>
      <c r="B35" s="17">
        <f>B12-B33</f>
        <v>-168503.51</v>
      </c>
    </row>
    <row r="36" spans="1:13" ht="15.75" thickBot="1" x14ac:dyDescent="0.3"/>
    <row r="37" spans="1:13" ht="15.75" thickBot="1" x14ac:dyDescent="0.3">
      <c r="A37" s="15" t="s">
        <v>21</v>
      </c>
      <c r="B37" s="14">
        <f>B6+B12-B33</f>
        <v>270377.45000000019</v>
      </c>
      <c r="E37" s="20">
        <f>B37-B42</f>
        <v>0</v>
      </c>
    </row>
    <row r="38" spans="1:13" ht="15.75" thickBot="1" x14ac:dyDescent="0.3"/>
    <row r="39" spans="1:13" ht="15.75" thickBot="1" x14ac:dyDescent="0.3">
      <c r="A39" s="35" t="s">
        <v>17</v>
      </c>
      <c r="B39" s="36"/>
    </row>
    <row r="40" spans="1:13" x14ac:dyDescent="0.25">
      <c r="A40" s="2" t="s">
        <v>18</v>
      </c>
      <c r="B40" s="7">
        <v>928.18</v>
      </c>
    </row>
    <row r="41" spans="1:13" ht="15.75" thickBot="1" x14ac:dyDescent="0.3">
      <c r="A41" s="4" t="s">
        <v>19</v>
      </c>
      <c r="B41" s="9">
        <v>269449.27</v>
      </c>
    </row>
    <row r="42" spans="1:13" ht="15.75" thickBot="1" x14ac:dyDescent="0.3">
      <c r="A42" s="15" t="s">
        <v>6</v>
      </c>
      <c r="B42" s="14">
        <f>SUM(B40:B41)</f>
        <v>270377.45</v>
      </c>
    </row>
    <row r="48" spans="1:13" x14ac:dyDescent="0.25">
      <c r="M48" s="30" t="s">
        <v>35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D273-29C4-4B20-960D-B4076396AFCC}">
  <dimension ref="A1:M48"/>
  <sheetViews>
    <sheetView tabSelected="1" topLeftCell="A4" workbookViewId="0">
      <selection activeCell="B23" sqref="B23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  <col min="5" max="5" width="11.71093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45231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'NOVEMBRO 2023'!B37</f>
        <v>270377.45000000019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4962.1099999999997</v>
      </c>
    </row>
    <row r="11" spans="1:2" ht="15.75" thickBot="1" x14ac:dyDescent="0.3">
      <c r="A11" s="4" t="s">
        <v>5</v>
      </c>
      <c r="B11" s="8">
        <v>38944</v>
      </c>
    </row>
    <row r="12" spans="1:2" ht="15.75" thickBot="1" x14ac:dyDescent="0.3">
      <c r="A12" s="15" t="s">
        <v>6</v>
      </c>
      <c r="B12" s="14">
        <f>SUM(B9:B11)</f>
        <v>1085778.1099999999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475461.36</v>
      </c>
    </row>
    <row r="16" spans="1:2" x14ac:dyDescent="0.25">
      <c r="A16" s="6" t="s">
        <v>8</v>
      </c>
      <c r="B16" s="10">
        <v>312420.96000000002</v>
      </c>
    </row>
    <row r="17" spans="1:4" x14ac:dyDescent="0.25">
      <c r="A17" s="6" t="s">
        <v>28</v>
      </c>
      <c r="B17" s="27"/>
    </row>
    <row r="18" spans="1:4" x14ac:dyDescent="0.25">
      <c r="A18" s="6" t="s">
        <v>24</v>
      </c>
      <c r="B18" s="27"/>
    </row>
    <row r="19" spans="1:4" x14ac:dyDescent="0.25">
      <c r="A19" s="3" t="s">
        <v>9</v>
      </c>
      <c r="B19" s="28"/>
    </row>
    <row r="20" spans="1:4" x14ac:dyDescent="0.25">
      <c r="A20" s="3" t="s">
        <v>10</v>
      </c>
      <c r="B20" s="8">
        <v>98858.9</v>
      </c>
    </row>
    <row r="21" spans="1:4" ht="15.75" thickBot="1" x14ac:dyDescent="0.3">
      <c r="A21" s="5" t="s">
        <v>11</v>
      </c>
      <c r="B21" s="29">
        <v>64181.5</v>
      </c>
    </row>
    <row r="22" spans="1:4" ht="15.75" thickBot="1" x14ac:dyDescent="0.3">
      <c r="A22" s="18" t="s">
        <v>29</v>
      </c>
      <c r="B22" s="19">
        <f>SUM(B23:B25)</f>
        <v>442682.13</v>
      </c>
    </row>
    <row r="23" spans="1:4" x14ac:dyDescent="0.25">
      <c r="A23" s="6" t="s">
        <v>30</v>
      </c>
      <c r="B23" s="10">
        <f>319008.46+89669.54+34004.13</f>
        <v>442682.13</v>
      </c>
    </row>
    <row r="24" spans="1:4" x14ac:dyDescent="0.25">
      <c r="A24" s="6" t="s">
        <v>31</v>
      </c>
      <c r="B24" s="27"/>
    </row>
    <row r="25" spans="1:4" x14ac:dyDescent="0.25">
      <c r="A25" s="6" t="s">
        <v>32</v>
      </c>
      <c r="B25" s="27"/>
    </row>
    <row r="26" spans="1:4" x14ac:dyDescent="0.25">
      <c r="A26" s="23" t="s">
        <v>33</v>
      </c>
      <c r="B26" s="24">
        <f>B27</f>
        <v>128042.65</v>
      </c>
    </row>
    <row r="27" spans="1:4" x14ac:dyDescent="0.25">
      <c r="A27" s="3" t="s">
        <v>25</v>
      </c>
      <c r="B27" s="8">
        <v>128042.65</v>
      </c>
    </row>
    <row r="28" spans="1:4" x14ac:dyDescent="0.25">
      <c r="A28" s="3" t="s">
        <v>26</v>
      </c>
      <c r="B28" s="28"/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140669.51999999999</v>
      </c>
      <c r="D30" s="20"/>
    </row>
    <row r="31" spans="1:4" x14ac:dyDescent="0.25">
      <c r="A31" s="3" t="s">
        <v>14</v>
      </c>
      <c r="B31" s="8">
        <v>743.3</v>
      </c>
    </row>
    <row r="32" spans="1:4" ht="15.75" thickBot="1" x14ac:dyDescent="0.3">
      <c r="A32" s="5" t="s">
        <v>15</v>
      </c>
      <c r="B32" s="11"/>
    </row>
    <row r="33" spans="1:13" ht="15.75" thickBot="1" x14ac:dyDescent="0.3">
      <c r="A33" s="18" t="s">
        <v>22</v>
      </c>
      <c r="B33" s="19">
        <f>B15+B22+B26+B30+B31+B32</f>
        <v>1187598.96</v>
      </c>
    </row>
    <row r="34" spans="1:13" ht="15.75" thickBot="1" x14ac:dyDescent="0.3"/>
    <row r="35" spans="1:13" ht="15.75" thickBot="1" x14ac:dyDescent="0.3">
      <c r="A35" s="12" t="s">
        <v>16</v>
      </c>
      <c r="B35" s="17">
        <f>B12-B33</f>
        <v>-101820.85000000009</v>
      </c>
    </row>
    <row r="36" spans="1:13" ht="15.75" thickBot="1" x14ac:dyDescent="0.3"/>
    <row r="37" spans="1:13" ht="15.75" thickBot="1" x14ac:dyDescent="0.3">
      <c r="A37" s="15" t="s">
        <v>21</v>
      </c>
      <c r="B37" s="14">
        <f>B6+B12-B33</f>
        <v>168556.60000000009</v>
      </c>
      <c r="E37" s="20">
        <f>B37-B42</f>
        <v>0</v>
      </c>
    </row>
    <row r="38" spans="1:13" ht="15.75" thickBot="1" x14ac:dyDescent="0.3"/>
    <row r="39" spans="1:13" ht="15.75" thickBot="1" x14ac:dyDescent="0.3">
      <c r="A39" s="35" t="s">
        <v>17</v>
      </c>
      <c r="B39" s="36"/>
    </row>
    <row r="40" spans="1:13" x14ac:dyDescent="0.25">
      <c r="A40" s="2" t="s">
        <v>18</v>
      </c>
      <c r="B40" s="7">
        <v>677.82</v>
      </c>
    </row>
    <row r="41" spans="1:13" ht="15.75" thickBot="1" x14ac:dyDescent="0.3">
      <c r="A41" s="4" t="s">
        <v>19</v>
      </c>
      <c r="B41" s="9">
        <v>167878.78</v>
      </c>
    </row>
    <row r="42" spans="1:13" ht="15.75" thickBot="1" x14ac:dyDescent="0.3">
      <c r="A42" s="15" t="s">
        <v>6</v>
      </c>
      <c r="B42" s="14">
        <f>SUM(B40:B41)</f>
        <v>168556.6</v>
      </c>
    </row>
    <row r="48" spans="1:13" x14ac:dyDescent="0.25">
      <c r="M48" s="30" t="s">
        <v>35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DA80-F73D-451B-AE49-8214E7A9C668}">
  <dimension ref="A1:D42"/>
  <sheetViews>
    <sheetView topLeftCell="A22" workbookViewId="0">
      <selection activeCell="B21" sqref="B21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44927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'DEZEMBRO 2022'!B37</f>
        <v>8129.7000000001863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3659.01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1045531.01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351069.73</v>
      </c>
    </row>
    <row r="16" spans="1:2" x14ac:dyDescent="0.25">
      <c r="A16" s="6" t="s">
        <v>8</v>
      </c>
      <c r="B16" s="10">
        <v>326785.26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7094.66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17189.810000000001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454224.4</v>
      </c>
    </row>
    <row r="23" spans="1:4" x14ac:dyDescent="0.25">
      <c r="A23" s="6" t="s">
        <v>30</v>
      </c>
      <c r="B23" s="10">
        <f>282128.22+146877.92+25218.26</f>
        <v>454224.4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132938.76</v>
      </c>
    </row>
    <row r="27" spans="1:4" x14ac:dyDescent="0.25">
      <c r="A27" s="3" t="s">
        <v>25</v>
      </c>
      <c r="B27" s="8">
        <v>132938.76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54593.94</v>
      </c>
      <c r="D30" s="20"/>
    </row>
    <row r="31" spans="1:4" x14ac:dyDescent="0.25">
      <c r="A31" s="3" t="s">
        <v>14</v>
      </c>
      <c r="B31" s="8">
        <v>563.4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993390.2300000001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52140.779999999912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60270.480000000098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1808.8</v>
      </c>
    </row>
    <row r="41" spans="1:2" ht="15.75" thickBot="1" x14ac:dyDescent="0.3">
      <c r="A41" s="4" t="s">
        <v>19</v>
      </c>
      <c r="B41" s="9">
        <v>58461.68</v>
      </c>
    </row>
    <row r="42" spans="1:2" ht="15.75" thickBot="1" x14ac:dyDescent="0.3">
      <c r="A42" s="15" t="s">
        <v>6</v>
      </c>
      <c r="B42" s="14">
        <f>SUM(B40:B41)</f>
        <v>60270.48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A4A2-76BD-46E8-A6DF-AC4691FEE843}">
  <dimension ref="A1:D42"/>
  <sheetViews>
    <sheetView topLeftCell="A10" workbookViewId="0">
      <selection activeCell="A3" sqref="A3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44958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'JANEIRO 2023'!B37</f>
        <v>60270.480000000098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3742.55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1045614.55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311516.7</v>
      </c>
    </row>
    <row r="16" spans="1:2" x14ac:dyDescent="0.25">
      <c r="A16" s="6" t="s">
        <v>8</v>
      </c>
      <c r="B16" s="10">
        <v>289952.06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 t="s">
        <v>34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21564.639999999999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449594.79</v>
      </c>
    </row>
    <row r="23" spans="1:4" x14ac:dyDescent="0.25">
      <c r="A23" s="6" t="s">
        <v>30</v>
      </c>
      <c r="B23" s="10">
        <f>281015.8+144836.57+23742.42</f>
        <v>449594.79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119446.29</v>
      </c>
    </row>
    <row r="27" spans="1:4" x14ac:dyDescent="0.25">
      <c r="A27" s="3" t="s">
        <v>25</v>
      </c>
      <c r="B27" s="8">
        <v>119446.29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59635.3</v>
      </c>
      <c r="D30" s="20"/>
    </row>
    <row r="31" spans="1:4" x14ac:dyDescent="0.25">
      <c r="A31" s="3" t="s">
        <v>14</v>
      </c>
      <c r="B31" s="8">
        <v>625.20000000000005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940818.28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104796.27000000002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165066.75000000023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1578.75</v>
      </c>
    </row>
    <row r="41" spans="1:2" ht="15.75" thickBot="1" x14ac:dyDescent="0.3">
      <c r="A41" s="4" t="s">
        <v>19</v>
      </c>
      <c r="B41" s="9">
        <v>163488</v>
      </c>
    </row>
    <row r="42" spans="1:2" ht="15.75" thickBot="1" x14ac:dyDescent="0.3">
      <c r="A42" s="15" t="s">
        <v>6</v>
      </c>
      <c r="B42" s="14">
        <f>SUM(B40:B41)</f>
        <v>165066.75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F3DF-E2C5-423D-9F92-91D9332480A4}">
  <dimension ref="A1:D42"/>
  <sheetViews>
    <sheetView topLeftCell="A19" workbookViewId="0">
      <selection activeCell="B24" sqref="B24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44986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'FEVEREIRO 2023'!B37</f>
        <v>165066.75000000023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5845.16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1047717.16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312354.39</v>
      </c>
    </row>
    <row r="16" spans="1:2" x14ac:dyDescent="0.25">
      <c r="A16" s="6" t="s">
        <v>8</v>
      </c>
      <c r="B16" s="10">
        <v>288604.38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1225.24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22524.77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567727.95000000007</v>
      </c>
    </row>
    <row r="23" spans="1:4" x14ac:dyDescent="0.25">
      <c r="A23" s="6" t="s">
        <v>30</v>
      </c>
      <c r="B23" s="10">
        <f>331690.72+212008.82+24028.41</f>
        <v>567727.95000000007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132198.56</v>
      </c>
    </row>
    <row r="27" spans="1:4" x14ac:dyDescent="0.25">
      <c r="A27" s="3" t="s">
        <v>25</v>
      </c>
      <c r="B27" s="8">
        <v>132198.56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45745.57</v>
      </c>
      <c r="D30" s="20"/>
    </row>
    <row r="31" spans="1:4" x14ac:dyDescent="0.25">
      <c r="A31" s="3" t="s">
        <v>14</v>
      </c>
      <c r="B31" s="8">
        <v>565.20000000000005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1058591.6700000002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-10874.510000000126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154192.24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2868.11</v>
      </c>
    </row>
    <row r="41" spans="1:2" ht="15.75" thickBot="1" x14ac:dyDescent="0.3">
      <c r="A41" s="4" t="s">
        <v>19</v>
      </c>
      <c r="B41" s="9">
        <v>151324.13</v>
      </c>
    </row>
    <row r="42" spans="1:2" ht="15.75" thickBot="1" x14ac:dyDescent="0.3">
      <c r="A42" s="15" t="s">
        <v>6</v>
      </c>
      <c r="B42" s="14">
        <f>SUM(B40:B41)</f>
        <v>154192.24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F887-532A-40D1-B31B-3AF227E64C14}">
  <dimension ref="A1:D42"/>
  <sheetViews>
    <sheetView topLeftCell="A16" workbookViewId="0">
      <selection activeCell="B42" sqref="B42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45017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'MARÇO 2023'!B37</f>
        <v>154192.24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4046.64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1045918.64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376180.34</v>
      </c>
    </row>
    <row r="16" spans="1:2" x14ac:dyDescent="0.25">
      <c r="A16" s="6" t="s">
        <v>8</v>
      </c>
      <c r="B16" s="10">
        <v>320457.78000000003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32752.82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22969.74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577431.13</v>
      </c>
    </row>
    <row r="23" spans="1:4" x14ac:dyDescent="0.25">
      <c r="A23" s="6" t="s">
        <v>30</v>
      </c>
      <c r="B23" s="10">
        <f>350600.98+201840.5+24989.65</f>
        <v>577431.13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139342.78</v>
      </c>
    </row>
    <row r="27" spans="1:4" x14ac:dyDescent="0.25">
      <c r="A27" s="3" t="s">
        <v>25</v>
      </c>
      <c r="B27" s="8">
        <v>139342.78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3205.09</v>
      </c>
      <c r="D30" s="20"/>
    </row>
    <row r="31" spans="1:4" x14ac:dyDescent="0.25">
      <c r="A31" s="3" t="s">
        <v>14</v>
      </c>
      <c r="B31" s="8">
        <v>548.20000000000005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1096707.54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-50788.900000000023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103403.33999999985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2483.79</v>
      </c>
    </row>
    <row r="41" spans="1:2" ht="15.75" thickBot="1" x14ac:dyDescent="0.3">
      <c r="A41" s="4" t="s">
        <v>19</v>
      </c>
      <c r="B41" s="9">
        <v>100919.55</v>
      </c>
    </row>
    <row r="42" spans="1:2" ht="15.75" thickBot="1" x14ac:dyDescent="0.3">
      <c r="A42" s="15" t="s">
        <v>6</v>
      </c>
      <c r="B42" s="14">
        <f>SUM(B40:B41)</f>
        <v>103403.34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8406-66F5-417F-B350-C88F3DDDDE9D}">
  <dimension ref="A1:D42"/>
  <sheetViews>
    <sheetView topLeftCell="A10" workbookViewId="0">
      <selection activeCell="B10" sqref="B10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45047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'ABRIL 2023'!B37</f>
        <v>103403.33999999985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5032.63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1046904.63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294252.24</v>
      </c>
    </row>
    <row r="16" spans="1:2" x14ac:dyDescent="0.25">
      <c r="A16" s="6" t="s">
        <v>8</v>
      </c>
      <c r="B16" s="10">
        <v>273223.15999999997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3199.58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17829.5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585020.49999999988</v>
      </c>
    </row>
    <row r="23" spans="1:4" x14ac:dyDescent="0.25">
      <c r="A23" s="6" t="s">
        <v>30</v>
      </c>
      <c r="B23" s="10">
        <f>359945.16+198796.27+26279.07</f>
        <v>585020.49999999988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125340.21</v>
      </c>
    </row>
    <row r="27" spans="1:4" x14ac:dyDescent="0.25">
      <c r="A27" s="3" t="s">
        <v>25</v>
      </c>
      <c r="B27" s="8">
        <v>125340.21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56515.83</v>
      </c>
      <c r="D30" s="20"/>
    </row>
    <row r="31" spans="1:4" x14ac:dyDescent="0.25">
      <c r="A31" s="3" t="s">
        <v>14</v>
      </c>
      <c r="B31" s="8">
        <v>397.8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1061526.5799999998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-14621.949999999837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88781.389999999898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2678.37</v>
      </c>
    </row>
    <row r="41" spans="1:2" ht="15.75" thickBot="1" x14ac:dyDescent="0.3">
      <c r="A41" s="4" t="s">
        <v>19</v>
      </c>
      <c r="B41" s="9">
        <v>86103.02</v>
      </c>
    </row>
    <row r="42" spans="1:2" ht="15.75" thickBot="1" x14ac:dyDescent="0.3">
      <c r="A42" s="15" t="s">
        <v>6</v>
      </c>
      <c r="B42" s="14">
        <f>SUM(B40:B41)</f>
        <v>88781.39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8662-8DB0-4A1C-A12E-A1F38AD5E394}">
  <dimension ref="A1:D42"/>
  <sheetViews>
    <sheetView workbookViewId="0">
      <selection activeCell="B10" sqref="B10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45078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'MAIO 2023'!B37</f>
        <v>88781.389999999898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4304.5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1046176.5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279019.04000000004</v>
      </c>
    </row>
    <row r="16" spans="1:2" x14ac:dyDescent="0.25">
      <c r="A16" s="6" t="s">
        <v>8</v>
      </c>
      <c r="B16" s="10">
        <v>257557.16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4449.1000000000004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17012.78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566892.86999999988</v>
      </c>
    </row>
    <row r="23" spans="1:4" x14ac:dyDescent="0.25">
      <c r="A23" s="6" t="s">
        <v>30</v>
      </c>
      <c r="B23" s="10">
        <f>350524.73+189878.95+26489.19</f>
        <v>566892.86999999988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122893.75</v>
      </c>
    </row>
    <row r="27" spans="1:4" x14ac:dyDescent="0.25">
      <c r="A27" s="3" t="s">
        <v>25</v>
      </c>
      <c r="B27" s="8">
        <v>122893.75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92345.65</v>
      </c>
      <c r="D30" s="20"/>
    </row>
    <row r="31" spans="1:4" x14ac:dyDescent="0.25">
      <c r="A31" s="3" t="s">
        <v>14</v>
      </c>
      <c r="B31" s="8">
        <v>384.2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1061535.5099999998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-15359.009999999776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73422.380000000121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214.63</v>
      </c>
    </row>
    <row r="41" spans="1:2" ht="15.75" thickBot="1" x14ac:dyDescent="0.3">
      <c r="A41" s="4" t="s">
        <v>19</v>
      </c>
      <c r="B41" s="9">
        <v>73207.75</v>
      </c>
    </row>
    <row r="42" spans="1:2" ht="15.75" thickBot="1" x14ac:dyDescent="0.3">
      <c r="A42" s="15" t="s">
        <v>6</v>
      </c>
      <c r="B42" s="14">
        <f>SUM(B40:B41)</f>
        <v>73422.38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4547-6693-421B-8E1A-AE3328C4C10C}">
  <dimension ref="A1:D42"/>
  <sheetViews>
    <sheetView topLeftCell="A13" workbookViewId="0">
      <selection activeCell="B37" sqref="B37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45108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'JUNHO 2023'!B37</f>
        <v>73422.380000000121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4855.8599999999997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1046727.86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267428.05</v>
      </c>
    </row>
    <row r="16" spans="1:2" x14ac:dyDescent="0.25">
      <c r="A16" s="6" t="s">
        <v>8</v>
      </c>
      <c r="B16" s="10">
        <v>267428.05</v>
      </c>
    </row>
    <row r="17" spans="1:4" x14ac:dyDescent="0.25">
      <c r="A17" s="6" t="s">
        <v>28</v>
      </c>
      <c r="B17" s="27" t="s">
        <v>34</v>
      </c>
    </row>
    <row r="18" spans="1:4" x14ac:dyDescent="0.25">
      <c r="A18" s="6" t="s">
        <v>24</v>
      </c>
      <c r="B18" s="27">
        <v>0</v>
      </c>
    </row>
    <row r="19" spans="1:4" x14ac:dyDescent="0.25">
      <c r="A19" s="3" t="s">
        <v>9</v>
      </c>
      <c r="B19" s="28">
        <v>0</v>
      </c>
    </row>
    <row r="20" spans="1:4" x14ac:dyDescent="0.25">
      <c r="A20" s="3" t="s">
        <v>10</v>
      </c>
      <c r="B20" s="8">
        <v>0</v>
      </c>
    </row>
    <row r="21" spans="1:4" ht="15.75" thickBot="1" x14ac:dyDescent="0.3">
      <c r="A21" s="5" t="s">
        <v>11</v>
      </c>
      <c r="B21" s="29" t="s">
        <v>34</v>
      </c>
    </row>
    <row r="22" spans="1:4" ht="15.75" thickBot="1" x14ac:dyDescent="0.3">
      <c r="A22" s="18" t="s">
        <v>29</v>
      </c>
      <c r="B22" s="19">
        <f>SUM(B23:B25)</f>
        <v>563638.54</v>
      </c>
    </row>
    <row r="23" spans="1:4" x14ac:dyDescent="0.25">
      <c r="A23" s="6" t="s">
        <v>30</v>
      </c>
      <c r="B23" s="10">
        <f>336575.87+199733.79+27328.88</f>
        <v>563638.54</v>
      </c>
    </row>
    <row r="24" spans="1:4" x14ac:dyDescent="0.25">
      <c r="A24" s="6" t="s">
        <v>31</v>
      </c>
      <c r="B24" s="27" t="s">
        <v>34</v>
      </c>
    </row>
    <row r="25" spans="1:4" x14ac:dyDescent="0.25">
      <c r="A25" s="6" t="s">
        <v>32</v>
      </c>
      <c r="B25" s="27" t="s">
        <v>34</v>
      </c>
    </row>
    <row r="26" spans="1:4" x14ac:dyDescent="0.25">
      <c r="A26" s="23" t="s">
        <v>33</v>
      </c>
      <c r="B26" s="24">
        <f>SUM(B27:B28)</f>
        <v>86121.8</v>
      </c>
    </row>
    <row r="27" spans="1:4" x14ac:dyDescent="0.25">
      <c r="A27" s="3" t="s">
        <v>25</v>
      </c>
      <c r="B27" s="8">
        <v>86121.8</v>
      </c>
    </row>
    <row r="28" spans="1:4" x14ac:dyDescent="0.25">
      <c r="A28" s="3" t="s">
        <v>26</v>
      </c>
      <c r="B28" s="28" t="s">
        <v>34</v>
      </c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30517.279999999999</v>
      </c>
      <c r="D30" s="20"/>
    </row>
    <row r="31" spans="1:4" x14ac:dyDescent="0.25">
      <c r="A31" s="3" t="s">
        <v>14</v>
      </c>
      <c r="B31" s="8">
        <v>510.8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948216.4700000002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98511.389999999781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171933.77000000002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238.76</v>
      </c>
    </row>
    <row r="41" spans="1:2" ht="15.75" thickBot="1" x14ac:dyDescent="0.3">
      <c r="A41" s="4" t="s">
        <v>19</v>
      </c>
      <c r="B41" s="9">
        <v>171695.01</v>
      </c>
    </row>
    <row r="42" spans="1:2" ht="15.75" thickBot="1" x14ac:dyDescent="0.3">
      <c r="A42" s="15" t="s">
        <v>6</v>
      </c>
      <c r="B42" s="14">
        <f>SUM(B40:B41)</f>
        <v>171933.77000000002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E4F5-FC8E-4769-99A7-B67CAB763B29}">
  <dimension ref="A1:M48"/>
  <sheetViews>
    <sheetView workbookViewId="0">
      <selection activeCell="B6" sqref="B6"/>
    </sheetView>
  </sheetViews>
  <sheetFormatPr defaultRowHeight="15" x14ac:dyDescent="0.25"/>
  <cols>
    <col min="1" max="1" width="60" customWidth="1"/>
    <col min="2" max="2" width="18.28515625" customWidth="1"/>
    <col min="4" max="5" width="9.85546875" bestFit="1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45139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'JULHO 2023'!B37</f>
        <v>171933.77000000002</v>
      </c>
    </row>
    <row r="7" spans="1:2" ht="15.75" thickBot="1" x14ac:dyDescent="0.3">
      <c r="A7" s="16"/>
      <c r="B7" s="1" t="s">
        <v>27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1041872</v>
      </c>
    </row>
    <row r="10" spans="1:2" x14ac:dyDescent="0.25">
      <c r="A10" s="3" t="s">
        <v>20</v>
      </c>
      <c r="B10" s="8">
        <v>5719.37</v>
      </c>
    </row>
    <row r="11" spans="1:2" ht="15.75" thickBot="1" x14ac:dyDescent="0.3">
      <c r="A11" s="4" t="s">
        <v>5</v>
      </c>
      <c r="B11" s="9"/>
    </row>
    <row r="12" spans="1:2" ht="15.75" thickBot="1" x14ac:dyDescent="0.3">
      <c r="A12" s="15" t="s">
        <v>6</v>
      </c>
      <c r="B12" s="14">
        <f>SUM(B9:B11)</f>
        <v>1047591.37</v>
      </c>
    </row>
    <row r="13" spans="1:2" ht="15.75" thickBot="1" x14ac:dyDescent="0.3"/>
    <row r="14" spans="1:2" ht="15.75" thickBot="1" x14ac:dyDescent="0.3">
      <c r="A14" s="22" t="s">
        <v>7</v>
      </c>
      <c r="B14" s="21"/>
    </row>
    <row r="15" spans="1:2" ht="15.75" thickBot="1" x14ac:dyDescent="0.3">
      <c r="A15" s="18" t="s">
        <v>13</v>
      </c>
      <c r="B15" s="19">
        <f>SUM(B16:B21)</f>
        <v>317608.46000000002</v>
      </c>
    </row>
    <row r="16" spans="1:2" x14ac:dyDescent="0.25">
      <c r="A16" s="6" t="s">
        <v>8</v>
      </c>
      <c r="B16" s="10">
        <v>317608.46000000002</v>
      </c>
    </row>
    <row r="17" spans="1:4" x14ac:dyDescent="0.25">
      <c r="A17" s="6" t="s">
        <v>28</v>
      </c>
      <c r="B17" s="27"/>
    </row>
    <row r="18" spans="1:4" x14ac:dyDescent="0.25">
      <c r="A18" s="6" t="s">
        <v>24</v>
      </c>
      <c r="B18" s="27"/>
    </row>
    <row r="19" spans="1:4" x14ac:dyDescent="0.25">
      <c r="A19" s="3" t="s">
        <v>9</v>
      </c>
      <c r="B19" s="28"/>
    </row>
    <row r="20" spans="1:4" x14ac:dyDescent="0.25">
      <c r="A20" s="3" t="s">
        <v>10</v>
      </c>
      <c r="B20" s="8"/>
    </row>
    <row r="21" spans="1:4" ht="15.75" thickBot="1" x14ac:dyDescent="0.3">
      <c r="A21" s="5" t="s">
        <v>11</v>
      </c>
      <c r="B21" s="29"/>
    </row>
    <row r="22" spans="1:4" ht="15.75" thickBot="1" x14ac:dyDescent="0.3">
      <c r="A22" s="18" t="s">
        <v>29</v>
      </c>
      <c r="B22" s="19">
        <f>SUM(B23:B25)</f>
        <v>518791.48</v>
      </c>
    </row>
    <row r="23" spans="1:4" x14ac:dyDescent="0.25">
      <c r="A23" s="6" t="s">
        <v>30</v>
      </c>
      <c r="B23" s="10">
        <v>518791.48</v>
      </c>
    </row>
    <row r="24" spans="1:4" x14ac:dyDescent="0.25">
      <c r="A24" s="6" t="s">
        <v>31</v>
      </c>
      <c r="B24" s="27"/>
    </row>
    <row r="25" spans="1:4" x14ac:dyDescent="0.25">
      <c r="A25" s="6" t="s">
        <v>32</v>
      </c>
      <c r="B25" s="27"/>
    </row>
    <row r="26" spans="1:4" x14ac:dyDescent="0.25">
      <c r="A26" s="23" t="s">
        <v>33</v>
      </c>
      <c r="B26" s="24">
        <f>SUM(B27:B28)</f>
        <v>107370.42</v>
      </c>
    </row>
    <row r="27" spans="1:4" x14ac:dyDescent="0.25">
      <c r="A27" s="3" t="s">
        <v>25</v>
      </c>
      <c r="B27" s="8">
        <v>107370.42</v>
      </c>
    </row>
    <row r="28" spans="1:4" x14ac:dyDescent="0.25">
      <c r="A28" s="3" t="s">
        <v>26</v>
      </c>
      <c r="B28" s="28"/>
    </row>
    <row r="29" spans="1:4" ht="8.25" customHeight="1" x14ac:dyDescent="0.25">
      <c r="A29" s="25"/>
      <c r="B29" s="26"/>
    </row>
    <row r="30" spans="1:4" x14ac:dyDescent="0.25">
      <c r="A30" s="3" t="s">
        <v>12</v>
      </c>
      <c r="B30" s="8">
        <v>41563.279999999999</v>
      </c>
      <c r="D30" s="20"/>
    </row>
    <row r="31" spans="1:4" x14ac:dyDescent="0.25">
      <c r="A31" s="3" t="s">
        <v>14</v>
      </c>
      <c r="B31" s="8">
        <v>558.4</v>
      </c>
    </row>
    <row r="32" spans="1:4" ht="15.75" thickBot="1" x14ac:dyDescent="0.3">
      <c r="A32" s="5" t="s">
        <v>15</v>
      </c>
      <c r="B32" s="11"/>
    </row>
    <row r="33" spans="1:13" ht="15.75" thickBot="1" x14ac:dyDescent="0.3">
      <c r="A33" s="18" t="s">
        <v>22</v>
      </c>
      <c r="B33" s="19">
        <f>B15+B22+B26+B30+B31+B32</f>
        <v>985892.04</v>
      </c>
    </row>
    <row r="34" spans="1:13" ht="15.75" thickBot="1" x14ac:dyDescent="0.3"/>
    <row r="35" spans="1:13" ht="15.75" thickBot="1" x14ac:dyDescent="0.3">
      <c r="A35" s="12" t="s">
        <v>16</v>
      </c>
      <c r="B35" s="17">
        <f>B12-B33</f>
        <v>61699.329999999958</v>
      </c>
    </row>
    <row r="36" spans="1:13" ht="15.75" thickBot="1" x14ac:dyDescent="0.3"/>
    <row r="37" spans="1:13" ht="15.75" thickBot="1" x14ac:dyDescent="0.3">
      <c r="A37" s="15" t="s">
        <v>21</v>
      </c>
      <c r="B37" s="14">
        <f>B6+B12-B33</f>
        <v>233633.10000000009</v>
      </c>
      <c r="E37" s="20">
        <f>B37-B42</f>
        <v>0.33000000010360964</v>
      </c>
    </row>
    <row r="38" spans="1:13" ht="15.75" thickBot="1" x14ac:dyDescent="0.3"/>
    <row r="39" spans="1:13" ht="15.75" thickBot="1" x14ac:dyDescent="0.3">
      <c r="A39" s="35" t="s">
        <v>17</v>
      </c>
      <c r="B39" s="36"/>
    </row>
    <row r="40" spans="1:13" x14ac:dyDescent="0.25">
      <c r="A40" s="2" t="s">
        <v>18</v>
      </c>
      <c r="B40" s="7">
        <v>162.77000000000001</v>
      </c>
    </row>
    <row r="41" spans="1:13" ht="15.75" thickBot="1" x14ac:dyDescent="0.3">
      <c r="A41" s="4" t="s">
        <v>19</v>
      </c>
      <c r="B41" s="9">
        <v>233470</v>
      </c>
    </row>
    <row r="42" spans="1:13" ht="15.75" thickBot="1" x14ac:dyDescent="0.3">
      <c r="A42" s="15" t="s">
        <v>6</v>
      </c>
      <c r="B42" s="14">
        <f>SUM(B40:B41)</f>
        <v>233632.77</v>
      </c>
    </row>
    <row r="48" spans="1:13" x14ac:dyDescent="0.25">
      <c r="M48" s="30" t="s">
        <v>35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DEZEMBRO 2022</vt:lpstr>
      <vt:lpstr>JANEIRO 2023</vt:lpstr>
      <vt:lpstr>FEVEREIRO 2023</vt:lpstr>
      <vt:lpstr>MARÇO 2023</vt:lpstr>
      <vt:lpstr>ABRIL 2023</vt:lpstr>
      <vt:lpstr>MAIO 2023</vt:lpstr>
      <vt:lpstr>JUNHO 2023</vt:lpstr>
      <vt:lpstr>JULHO 2023</vt:lpstr>
      <vt:lpstr>AGOSTO 2023</vt:lpstr>
      <vt:lpstr>SETEMBRO 2023</vt:lpstr>
      <vt:lpstr>OUTUBRO 2023</vt:lpstr>
      <vt:lpstr>NOVEMBRO 2023</vt:lpstr>
      <vt:lpstr>DEZEMBRO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Contabilidade01 Ame Clinico</cp:lastModifiedBy>
  <cp:lastPrinted>2024-01-03T11:55:22Z</cp:lastPrinted>
  <dcterms:created xsi:type="dcterms:W3CDTF">2017-03-06T17:24:05Z</dcterms:created>
  <dcterms:modified xsi:type="dcterms:W3CDTF">2024-01-03T12:04:47Z</dcterms:modified>
</cp:coreProperties>
</file>