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T:\Juliana Orlovicks\CONTABILIDADE\AME 2022\CIRURGICO 2022\1 - FLUXO DE CAIXA 2022\"/>
    </mc:Choice>
  </mc:AlternateContent>
  <xr:revisionPtr revIDLastSave="0" documentId="13_ncr:1_{9D31F3A5-8E0C-4ECB-903B-8A6183680C1E}" xr6:coauthVersionLast="47" xr6:coauthVersionMax="47" xr10:uidLastSave="{00000000-0000-0000-0000-000000000000}"/>
  <bookViews>
    <workbookView xWindow="-120" yWindow="-120" windowWidth="29040" windowHeight="15720" firstSheet="5" activeTab="12" xr2:uid="{00000000-000D-0000-FFFF-FFFF00000000}"/>
  </bookViews>
  <sheets>
    <sheet name="JANEIRO 2022" sheetId="56" r:id="rId1"/>
    <sheet name="FEVEREIRO 2022" sheetId="57" r:id="rId2"/>
    <sheet name="MARCO 2022" sheetId="58" r:id="rId3"/>
    <sheet name="ABRIL 2022" sheetId="59" r:id="rId4"/>
    <sheet name="MAIO 2022" sheetId="60" r:id="rId5"/>
    <sheet name="MAIO 2022 NOVA " sheetId="61" r:id="rId6"/>
    <sheet name="JUNHO 2022" sheetId="62" r:id="rId7"/>
    <sheet name="JULHO 2022" sheetId="63" r:id="rId8"/>
    <sheet name="AGOSTO 2022" sheetId="64" r:id="rId9"/>
    <sheet name="SETEMBRO 2022" sheetId="65" r:id="rId10"/>
    <sheet name="OUTUBRO 2022" sheetId="66" r:id="rId11"/>
    <sheet name="NOVEMBRO 2022" sheetId="67" r:id="rId12"/>
    <sheet name="DEZEMBRO 2022" sheetId="68" r:id="rId13"/>
  </sheets>
  <calcPr calcId="191029"/>
</workbook>
</file>

<file path=xl/calcChain.xml><?xml version="1.0" encoding="utf-8"?>
<calcChain xmlns="http://schemas.openxmlformats.org/spreadsheetml/2006/main">
  <c r="B23" i="68" l="1"/>
  <c r="B22" i="68" s="1"/>
  <c r="B9" i="68"/>
  <c r="B12" i="68" s="1"/>
  <c r="B6" i="68"/>
  <c r="B42" i="68"/>
  <c r="B26" i="68"/>
  <c r="B15" i="68"/>
  <c r="B23" i="67"/>
  <c r="B22" i="67" s="1"/>
  <c r="B6" i="67"/>
  <c r="B42" i="67"/>
  <c r="B26" i="67"/>
  <c r="B15" i="67"/>
  <c r="B12" i="67"/>
  <c r="B9" i="67"/>
  <c r="B9" i="66"/>
  <c r="B12" i="66" s="1"/>
  <c r="B6" i="66"/>
  <c r="B23" i="66"/>
  <c r="B22" i="66" s="1"/>
  <c r="B30" i="66"/>
  <c r="B42" i="66"/>
  <c r="B26" i="66"/>
  <c r="B15" i="66"/>
  <c r="B23" i="65"/>
  <c r="B22" i="65" s="1"/>
  <c r="B30" i="65"/>
  <c r="B6" i="65"/>
  <c r="B42" i="65"/>
  <c r="B26" i="65"/>
  <c r="B15" i="65"/>
  <c r="B9" i="65"/>
  <c r="B12" i="65" s="1"/>
  <c r="B23" i="64"/>
  <c r="B22" i="64" s="1"/>
  <c r="B9" i="64"/>
  <c r="B12" i="64" s="1"/>
  <c r="B6" i="64"/>
  <c r="B42" i="64"/>
  <c r="B26" i="64"/>
  <c r="B15" i="64"/>
  <c r="B23" i="63"/>
  <c r="B22" i="63" s="1"/>
  <c r="B6" i="63"/>
  <c r="B42" i="63"/>
  <c r="B26" i="63"/>
  <c r="B15" i="63"/>
  <c r="B12" i="63"/>
  <c r="B23" i="62"/>
  <c r="B22" i="62" s="1"/>
  <c r="B6" i="62"/>
  <c r="B42" i="62"/>
  <c r="B26" i="62"/>
  <c r="B15" i="62"/>
  <c r="B12" i="62"/>
  <c r="B23" i="61"/>
  <c r="B22" i="61" s="1"/>
  <c r="B30" i="61"/>
  <c r="B9" i="61"/>
  <c r="B12" i="61"/>
  <c r="B35" i="61" s="1"/>
  <c r="B6" i="61"/>
  <c r="B42" i="61"/>
  <c r="B26" i="61"/>
  <c r="B15" i="61"/>
  <c r="B6" i="60"/>
  <c r="B31" i="60" s="1"/>
  <c r="B36" i="60"/>
  <c r="B21" i="60"/>
  <c r="B20" i="60"/>
  <c r="B27" i="60" s="1"/>
  <c r="B12" i="60"/>
  <c r="B29" i="60" s="1"/>
  <c r="B9" i="60"/>
  <c r="B21" i="59"/>
  <c r="B9" i="59"/>
  <c r="B6" i="59"/>
  <c r="B36" i="59"/>
  <c r="B20" i="59"/>
  <c r="B27" i="59" s="1"/>
  <c r="B12" i="59"/>
  <c r="B21" i="58"/>
  <c r="B36" i="58"/>
  <c r="B20" i="58"/>
  <c r="B12" i="58"/>
  <c r="B21" i="57"/>
  <c r="B36" i="57"/>
  <c r="B6" i="58" s="1"/>
  <c r="B20" i="57"/>
  <c r="B12" i="57"/>
  <c r="B21" i="56"/>
  <c r="B24" i="56"/>
  <c r="B36" i="56"/>
  <c r="B20" i="56"/>
  <c r="B12" i="56"/>
  <c r="B33" i="68" l="1"/>
  <c r="B37" i="68"/>
  <c r="B35" i="68"/>
  <c r="B33" i="67"/>
  <c r="B37" i="67" s="1"/>
  <c r="B33" i="66"/>
  <c r="B35" i="66" s="1"/>
  <c r="B33" i="65"/>
  <c r="B35" i="65"/>
  <c r="B37" i="65"/>
  <c r="B33" i="64"/>
  <c r="B35" i="64" s="1"/>
  <c r="B33" i="63"/>
  <c r="B37" i="63" s="1"/>
  <c r="B33" i="62"/>
  <c r="B37" i="62" s="1"/>
  <c r="B33" i="61"/>
  <c r="B37" i="61" s="1"/>
  <c r="B29" i="59"/>
  <c r="B31" i="59"/>
  <c r="B27" i="58"/>
  <c r="B29" i="58"/>
  <c r="B27" i="57"/>
  <c r="B27" i="56"/>
  <c r="B29" i="56" s="1"/>
  <c r="B35" i="67" l="1"/>
  <c r="B37" i="66"/>
  <c r="B37" i="64"/>
  <c r="B35" i="63"/>
  <c r="B35" i="62"/>
  <c r="B29" i="57"/>
  <c r="B31" i="56"/>
  <c r="B6" i="57" s="1"/>
  <c r="B31" i="57" s="1"/>
  <c r="B31" i="5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Contabilidade01 Ame Clinico</author>
  </authors>
  <commentList>
    <comment ref="B11" authorId="0" shapeId="0" xr:uid="{00000000-0006-0000-0000-000001000000}">
      <text>
        <r>
          <rPr>
            <b/>
            <sz val="9"/>
            <color indexed="81"/>
            <rFont val="Segoe UI"/>
            <charset val="1"/>
          </rPr>
          <t>Contabilidade01 Ame Clinico:</t>
        </r>
        <r>
          <rPr>
            <sz val="9"/>
            <color indexed="81"/>
            <rFont val="Segoe UI"/>
            <charset val="1"/>
          </rPr>
          <t xml:space="preserve">
fundação</t>
        </r>
      </text>
    </comment>
    <comment ref="C11" authorId="0" shapeId="0" xr:uid="{00000000-0006-0000-0000-000002000000}">
      <text>
        <r>
          <rPr>
            <b/>
            <sz val="9"/>
            <color indexed="81"/>
            <rFont val="Segoe UI"/>
            <charset val="1"/>
          </rPr>
          <t>Contabilidade01 Ame Clinico:</t>
        </r>
        <r>
          <rPr>
            <sz val="9"/>
            <color indexed="81"/>
            <rFont val="Segoe UI"/>
            <charset val="1"/>
          </rPr>
          <t xml:space="preserve">
fundação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Contabilidade01 Ame Clinico</author>
  </authors>
  <commentList>
    <comment ref="B11" authorId="0" shapeId="0" xr:uid="{E34E04E9-68C1-4ED0-8E57-003CA194631F}">
      <text>
        <r>
          <rPr>
            <b/>
            <sz val="9"/>
            <color indexed="81"/>
            <rFont val="Segoe UI"/>
            <charset val="1"/>
          </rPr>
          <t>Contabilidade01 Ame Clinico:</t>
        </r>
        <r>
          <rPr>
            <sz val="9"/>
            <color indexed="81"/>
            <rFont val="Segoe UI"/>
            <charset val="1"/>
          </rPr>
          <t xml:space="preserve">
FUNDAÇÃO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Contabilidade01 Ame Clinico</author>
  </authors>
  <commentList>
    <comment ref="B11" authorId="0" shapeId="0" xr:uid="{4B567292-39F2-4DCA-8C21-FF76EB543994}">
      <text>
        <r>
          <rPr>
            <b/>
            <sz val="9"/>
            <color indexed="81"/>
            <rFont val="Segoe UI"/>
            <charset val="1"/>
          </rPr>
          <t>Contabilidade01 Ame Clinico:</t>
        </r>
        <r>
          <rPr>
            <sz val="9"/>
            <color indexed="81"/>
            <rFont val="Segoe UI"/>
            <charset val="1"/>
          </rPr>
          <t xml:space="preserve">
FUNDAÇÃO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Contabilidade01 Ame Clinico</author>
  </authors>
  <commentList>
    <comment ref="B11" authorId="0" shapeId="0" xr:uid="{05DE9BFF-D5CD-437B-8F8A-B387F39EE308}">
      <text>
        <r>
          <rPr>
            <b/>
            <sz val="9"/>
            <color indexed="81"/>
            <rFont val="Segoe UI"/>
            <charset val="1"/>
          </rPr>
          <t>Contabilidade01 Ame Clinico:</t>
        </r>
        <r>
          <rPr>
            <sz val="9"/>
            <color indexed="81"/>
            <rFont val="Segoe UI"/>
            <charset val="1"/>
          </rPr>
          <t xml:space="preserve">
FUNDAÇÃO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Contabilidade01 Ame Clinico</author>
  </authors>
  <commentList>
    <comment ref="B11" authorId="0" shapeId="0" xr:uid="{3302B02B-B626-40F9-A932-BFED65A898A5}">
      <text>
        <r>
          <rPr>
            <b/>
            <sz val="9"/>
            <color indexed="81"/>
            <rFont val="Segoe UI"/>
            <charset val="1"/>
          </rPr>
          <t>Contabilidade01 Ame Clinico:</t>
        </r>
        <r>
          <rPr>
            <sz val="9"/>
            <color indexed="81"/>
            <rFont val="Segoe UI"/>
            <charset val="1"/>
          </rPr>
          <t xml:space="preserve">
FUNDAÇÃO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Contabilidade01 Ame Clinico</author>
  </authors>
  <commentList>
    <comment ref="B11" authorId="0" shapeId="0" xr:uid="{00000000-0006-0000-0100-000001000000}">
      <text>
        <r>
          <rPr>
            <b/>
            <sz val="9"/>
            <color indexed="81"/>
            <rFont val="Segoe UI"/>
            <charset val="1"/>
          </rPr>
          <t>Contabilidade01 Ame Clinico:</t>
        </r>
        <r>
          <rPr>
            <sz val="9"/>
            <color indexed="81"/>
            <rFont val="Segoe UI"/>
            <charset val="1"/>
          </rPr>
          <t xml:space="preserve">
fundação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Contabilidade01 Ame Clinico</author>
  </authors>
  <commentList>
    <comment ref="B11" authorId="0" shapeId="0" xr:uid="{00000000-0006-0000-0200-000001000000}">
      <text>
        <r>
          <rPr>
            <b/>
            <sz val="9"/>
            <color indexed="81"/>
            <rFont val="Segoe UI"/>
            <charset val="1"/>
          </rPr>
          <t>Contabilidade01 Ame Clinico:</t>
        </r>
        <r>
          <rPr>
            <sz val="9"/>
            <color indexed="81"/>
            <rFont val="Segoe UI"/>
            <charset val="1"/>
          </rPr>
          <t xml:space="preserve">
fundação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Contabilidade01 Ame Clinico</author>
  </authors>
  <commentList>
    <comment ref="B11" authorId="0" shapeId="0" xr:uid="{6E004394-DE74-475D-A049-0589A7EC95E3}">
      <text>
        <r>
          <rPr>
            <b/>
            <sz val="9"/>
            <color indexed="81"/>
            <rFont val="Segoe UI"/>
            <charset val="1"/>
          </rPr>
          <t>Contabilidade01 Ame Clinico:</t>
        </r>
        <r>
          <rPr>
            <sz val="9"/>
            <color indexed="81"/>
            <rFont val="Segoe UI"/>
            <charset val="1"/>
          </rPr>
          <t xml:space="preserve">
fundação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Contabilidade01 Ame Clinico</author>
  </authors>
  <commentList>
    <comment ref="B11" authorId="0" shapeId="0" xr:uid="{C68EC797-319A-4031-945E-E235F56ED8DF}">
      <text>
        <r>
          <rPr>
            <b/>
            <sz val="9"/>
            <color indexed="81"/>
            <rFont val="Segoe UI"/>
            <charset val="1"/>
          </rPr>
          <t>Contabilidade01 Ame Clinico:</t>
        </r>
        <r>
          <rPr>
            <sz val="9"/>
            <color indexed="81"/>
            <rFont val="Segoe UI"/>
            <charset val="1"/>
          </rPr>
          <t xml:space="preserve">
fundação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Contabilidade01 Ame Clinico</author>
  </authors>
  <commentList>
    <comment ref="B11" authorId="0" shapeId="0" xr:uid="{1F3DD761-FF9A-4681-AF89-B1B0EDF9DA98}">
      <text>
        <r>
          <rPr>
            <b/>
            <sz val="9"/>
            <color indexed="81"/>
            <rFont val="Segoe UI"/>
            <charset val="1"/>
          </rPr>
          <t>Contabilidade01 Ame Clinico:</t>
        </r>
        <r>
          <rPr>
            <sz val="9"/>
            <color indexed="81"/>
            <rFont val="Segoe UI"/>
            <charset val="1"/>
          </rPr>
          <t xml:space="preserve">
FUNDAÇÃO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Contabilidade01 Ame Clinico</author>
  </authors>
  <commentList>
    <comment ref="B11" authorId="0" shapeId="0" xr:uid="{BDF5524B-8576-4A10-B8D8-2A84D635B22C}">
      <text>
        <r>
          <rPr>
            <b/>
            <sz val="9"/>
            <color indexed="81"/>
            <rFont val="Segoe UI"/>
            <charset val="1"/>
          </rPr>
          <t>Contabilidade01 Ame Clinico:</t>
        </r>
        <r>
          <rPr>
            <sz val="9"/>
            <color indexed="81"/>
            <rFont val="Segoe UI"/>
            <charset val="1"/>
          </rPr>
          <t xml:space="preserve">
FUNDAÇÃO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Contabilidade01 Ame Clinico</author>
  </authors>
  <commentList>
    <comment ref="B11" authorId="0" shapeId="0" xr:uid="{658EAD7D-0E6F-4701-A808-394E33637270}">
      <text>
        <r>
          <rPr>
            <b/>
            <sz val="9"/>
            <color indexed="81"/>
            <rFont val="Segoe UI"/>
            <charset val="1"/>
          </rPr>
          <t>Contabilidade01 Ame Clinico:</t>
        </r>
        <r>
          <rPr>
            <sz val="9"/>
            <color indexed="81"/>
            <rFont val="Segoe UI"/>
            <charset val="1"/>
          </rPr>
          <t xml:space="preserve">
FUNDAÇÃO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Contabilidade01 Ame Clinico</author>
  </authors>
  <commentList>
    <comment ref="B11" authorId="0" shapeId="0" xr:uid="{B25000E1-7ABB-4FE4-80C3-E796D2466947}">
      <text>
        <r>
          <rPr>
            <b/>
            <sz val="9"/>
            <color indexed="81"/>
            <rFont val="Segoe UI"/>
            <charset val="1"/>
          </rPr>
          <t>Contabilidade01 Ame Clinico:</t>
        </r>
        <r>
          <rPr>
            <sz val="9"/>
            <color indexed="81"/>
            <rFont val="Segoe UI"/>
            <charset val="1"/>
          </rPr>
          <t xml:space="preserve">
FUNDAÇÃO</t>
        </r>
      </text>
    </comment>
  </commentList>
</comments>
</file>

<file path=xl/sharedStrings.xml><?xml version="1.0" encoding="utf-8"?>
<sst xmlns="http://schemas.openxmlformats.org/spreadsheetml/2006/main" count="476" uniqueCount="37">
  <si>
    <t>FLUXO DE CAIXA</t>
  </si>
  <si>
    <t>VALOR</t>
  </si>
  <si>
    <t>SALDO MÊS ANTERIOR</t>
  </si>
  <si>
    <t>RECEITAS</t>
  </si>
  <si>
    <t>Contratos de Gestão</t>
  </si>
  <si>
    <t>Outras Receitas</t>
  </si>
  <si>
    <t>TOTAL</t>
  </si>
  <si>
    <t>DESPESAS</t>
  </si>
  <si>
    <t>Salarios</t>
  </si>
  <si>
    <t>13º</t>
  </si>
  <si>
    <t>Férias</t>
  </si>
  <si>
    <t>Outros</t>
  </si>
  <si>
    <t>Utilidade Publica (Água / Energia / Telefone / Gás)</t>
  </si>
  <si>
    <t>PESSOAL CLT (Folha de Pagamento)</t>
  </si>
  <si>
    <t>Financeiras (Tarifa Bancaria)</t>
  </si>
  <si>
    <t>Outras Despesas</t>
  </si>
  <si>
    <t>SALDO TOTAL DO MÊS (RECEITAS - DESPESAS)</t>
  </si>
  <si>
    <t>SALDO BANCARIO</t>
  </si>
  <si>
    <t>Conta Corrente</t>
  </si>
  <si>
    <t xml:space="preserve">Aplicações </t>
  </si>
  <si>
    <r>
      <t>Receitas Financeiras (</t>
    </r>
    <r>
      <rPr>
        <i/>
        <sz val="11"/>
        <color theme="1"/>
        <rFont val="Calibri"/>
        <family val="2"/>
        <scheme val="minor"/>
      </rPr>
      <t>Rendimento Liquido</t>
    </r>
    <r>
      <rPr>
        <sz val="11"/>
        <color theme="1"/>
        <rFont val="Calibri"/>
        <family val="2"/>
        <scheme val="minor"/>
      </rPr>
      <t>)</t>
    </r>
  </si>
  <si>
    <r>
      <t xml:space="preserve">SALDO FINAL (SALDO ANTERIOR + RECEITAS - DESPESAS)  </t>
    </r>
    <r>
      <rPr>
        <b/>
        <i/>
        <sz val="11"/>
        <color rgb="FFFF0000"/>
        <rFont val="Calibri"/>
        <family val="2"/>
        <scheme val="minor"/>
      </rPr>
      <t>(CUSTEIO)</t>
    </r>
  </si>
  <si>
    <t>TOTAL DESPESAS</t>
  </si>
  <si>
    <t>DEMONSTRATIVO DO FLUXO DE CAIXA - AME CIRUGICO</t>
  </si>
  <si>
    <t>Rescisão</t>
  </si>
  <si>
    <t>Terceiros PJ (Serviços Médicos / Diversos / Cooperativa / Impostos)</t>
  </si>
  <si>
    <t xml:space="preserve">Materiais Consumo </t>
  </si>
  <si>
    <t>Materiais CAF (Fornecedor / Caixa / Cheque mês anterior)</t>
  </si>
  <si>
    <t xml:space="preserve"> </t>
  </si>
  <si>
    <t>Beneficios</t>
  </si>
  <si>
    <t>-</t>
  </si>
  <si>
    <t xml:space="preserve">SERVIÇOS TERCEIRIZADOS </t>
  </si>
  <si>
    <t>Pessoa Juridica  (Serviços Médicos / Diversos / Cooperativa / Impostos)</t>
  </si>
  <si>
    <t>Pessoa Fisica</t>
  </si>
  <si>
    <t xml:space="preserve">Administrativos </t>
  </si>
  <si>
    <t>MATERIAIS</t>
  </si>
  <si>
    <t>DEMONSTRATIVO DO FLUXO DE CAIXA - AME CIRURGICO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</si>
</sst>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/>
    <xf numFmtId="0" fontId="0" fillId="0" borderId="13" xfId="0" applyBorder="1"/>
    <xf numFmtId="4" fontId="0" fillId="0" borderId="6" xfId="0" applyNumberFormat="1" applyBorder="1"/>
    <xf numFmtId="4" fontId="0" fillId="0" borderId="8" xfId="0" applyNumberFormat="1" applyBorder="1"/>
    <xf numFmtId="4" fontId="0" fillId="0" borderId="10" xfId="0" applyNumberFormat="1" applyBorder="1"/>
    <xf numFmtId="4" fontId="0" fillId="0" borderId="14" xfId="0" applyNumberFormat="1" applyBorder="1"/>
    <xf numFmtId="4" fontId="0" fillId="0" borderId="12" xfId="0" applyNumberFormat="1" applyBorder="1"/>
    <xf numFmtId="0" fontId="4" fillId="2" borderId="3" xfId="0" applyFont="1" applyFill="1" applyBorder="1"/>
    <xf numFmtId="0" fontId="4" fillId="2" borderId="4" xfId="0" applyFont="1" applyFill="1" applyBorder="1"/>
    <xf numFmtId="4" fontId="4" fillId="3" borderId="4" xfId="0" applyNumberFormat="1" applyFont="1" applyFill="1" applyBorder="1"/>
    <xf numFmtId="0" fontId="4" fillId="3" borderId="3" xfId="0" applyFont="1" applyFill="1" applyBorder="1"/>
    <xf numFmtId="0" fontId="1" fillId="0" borderId="0" xfId="0" applyFont="1"/>
    <xf numFmtId="4" fontId="4" fillId="2" borderId="4" xfId="0" applyNumberFormat="1" applyFont="1" applyFill="1" applyBorder="1"/>
    <xf numFmtId="0" fontId="4" fillId="6" borderId="3" xfId="0" applyFont="1" applyFill="1" applyBorder="1"/>
    <xf numFmtId="4" fontId="4" fillId="6" borderId="4" xfId="0" applyNumberFormat="1" applyFont="1" applyFill="1" applyBorder="1"/>
    <xf numFmtId="4" fontId="0" fillId="0" borderId="0" xfId="0" applyNumberFormat="1"/>
    <xf numFmtId="0" fontId="4" fillId="7" borderId="1" xfId="0" applyFont="1" applyFill="1" applyBorder="1" applyAlignment="1">
      <alignment horizontal="center"/>
    </xf>
    <xf numFmtId="0" fontId="4" fillId="7" borderId="2" xfId="0" applyFont="1" applyFill="1" applyBorder="1"/>
    <xf numFmtId="4" fontId="0" fillId="0" borderId="14" xfId="0" applyNumberFormat="1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0" fontId="4" fillId="6" borderId="13" xfId="0" applyFont="1" applyFill="1" applyBorder="1"/>
    <xf numFmtId="4" fontId="1" fillId="6" borderId="14" xfId="0" applyNumberFormat="1" applyFont="1" applyFill="1" applyBorder="1"/>
    <xf numFmtId="0" fontId="0" fillId="8" borderId="7" xfId="0" applyFill="1" applyBorder="1"/>
    <xf numFmtId="4" fontId="0" fillId="8" borderId="8" xfId="0" applyNumberFormat="1" applyFill="1" applyBorder="1"/>
    <xf numFmtId="4" fontId="0" fillId="0" borderId="10" xfId="0" applyNumberFormat="1" applyBorder="1" applyAlignment="1">
      <alignment horizontal="right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17" fontId="4" fillId="5" borderId="1" xfId="0" applyNumberFormat="1" applyFont="1" applyFill="1" applyBorder="1" applyAlignment="1">
      <alignment horizontal="center"/>
    </xf>
    <xf numFmtId="17" fontId="4" fillId="5" borderId="2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7" borderId="1" xfId="0" applyFont="1" applyFill="1" applyBorder="1" applyAlignment="1">
      <alignment horizontal="left"/>
    </xf>
    <xf numFmtId="0" fontId="4" fillId="7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6"/>
  <sheetViews>
    <sheetView workbookViewId="0">
      <selection activeCell="E17" sqref="E17"/>
    </sheetView>
  </sheetViews>
  <sheetFormatPr defaultRowHeight="15" x14ac:dyDescent="0.25"/>
  <cols>
    <col min="1" max="1" width="60" customWidth="1"/>
    <col min="2" max="2" width="18.28515625" customWidth="1"/>
    <col min="3" max="3" width="13.28515625" customWidth="1"/>
  </cols>
  <sheetData>
    <row r="1" spans="1:3" ht="15.75" thickBot="1" x14ac:dyDescent="0.3">
      <c r="A1" s="31" t="s">
        <v>23</v>
      </c>
      <c r="B1" s="32"/>
    </row>
    <row r="2" spans="1:3" ht="15.75" thickBot="1" x14ac:dyDescent="0.3">
      <c r="A2" s="33">
        <v>44562</v>
      </c>
      <c r="B2" s="34"/>
    </row>
    <row r="3" spans="1:3" ht="15.75" thickBot="1" x14ac:dyDescent="0.3"/>
    <row r="4" spans="1:3" ht="15.75" thickBot="1" x14ac:dyDescent="0.3">
      <c r="A4" s="12" t="s">
        <v>0</v>
      </c>
      <c r="B4" s="13" t="s">
        <v>1</v>
      </c>
    </row>
    <row r="5" spans="1:3" ht="15.75" thickBot="1" x14ac:dyDescent="0.3"/>
    <row r="6" spans="1:3" ht="15.75" thickBot="1" x14ac:dyDescent="0.3">
      <c r="A6" s="15" t="s">
        <v>2</v>
      </c>
      <c r="B6" s="14">
        <v>112449.63</v>
      </c>
    </row>
    <row r="7" spans="1:3" ht="15.75" thickBot="1" x14ac:dyDescent="0.3">
      <c r="A7" s="16"/>
      <c r="B7" s="1"/>
    </row>
    <row r="8" spans="1:3" ht="15.75" thickBot="1" x14ac:dyDescent="0.3">
      <c r="A8" s="35" t="s">
        <v>3</v>
      </c>
      <c r="B8" s="36"/>
    </row>
    <row r="9" spans="1:3" x14ac:dyDescent="0.25">
      <c r="A9" s="2" t="s">
        <v>4</v>
      </c>
      <c r="B9" s="7">
        <v>794690</v>
      </c>
    </row>
    <row r="10" spans="1:3" x14ac:dyDescent="0.25">
      <c r="A10" s="3" t="s">
        <v>20</v>
      </c>
      <c r="B10" s="8">
        <v>951.12</v>
      </c>
    </row>
    <row r="11" spans="1:3" ht="15.75" thickBot="1" x14ac:dyDescent="0.3">
      <c r="A11" s="4" t="s">
        <v>5</v>
      </c>
      <c r="B11" s="9">
        <v>210000</v>
      </c>
      <c r="C11" s="9"/>
    </row>
    <row r="12" spans="1:3" ht="15.75" thickBot="1" x14ac:dyDescent="0.3">
      <c r="A12" s="15" t="s">
        <v>6</v>
      </c>
      <c r="B12" s="14">
        <f>SUM(B9:B11)</f>
        <v>1005641.12</v>
      </c>
    </row>
    <row r="13" spans="1:3" ht="15.75" thickBot="1" x14ac:dyDescent="0.3"/>
    <row r="14" spans="1:3" ht="15.75" thickBot="1" x14ac:dyDescent="0.3">
      <c r="A14" s="37" t="s">
        <v>7</v>
      </c>
      <c r="B14" s="38"/>
    </row>
    <row r="15" spans="1:3" x14ac:dyDescent="0.25">
      <c r="A15" s="6" t="s">
        <v>8</v>
      </c>
      <c r="B15" s="10">
        <v>208428.92</v>
      </c>
    </row>
    <row r="16" spans="1:3" x14ac:dyDescent="0.25">
      <c r="A16" s="6" t="s">
        <v>24</v>
      </c>
      <c r="B16" s="10">
        <v>0</v>
      </c>
    </row>
    <row r="17" spans="1:2" x14ac:dyDescent="0.25">
      <c r="A17" s="3" t="s">
        <v>9</v>
      </c>
      <c r="B17" s="8">
        <v>0</v>
      </c>
    </row>
    <row r="18" spans="1:2" x14ac:dyDescent="0.25">
      <c r="A18" s="3" t="s">
        <v>10</v>
      </c>
      <c r="B18" s="8">
        <v>20130.73</v>
      </c>
    </row>
    <row r="19" spans="1:2" ht="15.75" thickBot="1" x14ac:dyDescent="0.3">
      <c r="A19" s="5" t="s">
        <v>11</v>
      </c>
      <c r="B19" s="11">
        <v>0</v>
      </c>
    </row>
    <row r="20" spans="1:2" ht="15.75" thickBot="1" x14ac:dyDescent="0.3">
      <c r="A20" s="18" t="s">
        <v>13</v>
      </c>
      <c r="B20" s="19">
        <f>SUM(B15:B19)</f>
        <v>228559.65000000002</v>
      </c>
    </row>
    <row r="21" spans="1:2" x14ac:dyDescent="0.25">
      <c r="A21" s="6" t="s">
        <v>25</v>
      </c>
      <c r="B21" s="10">
        <f>274257.02+59509.7+19113.62</f>
        <v>352880.34</v>
      </c>
    </row>
    <row r="22" spans="1:2" x14ac:dyDescent="0.25">
      <c r="A22" s="3" t="s">
        <v>27</v>
      </c>
      <c r="B22" s="8">
        <v>135438.07999999999</v>
      </c>
    </row>
    <row r="23" spans="1:2" x14ac:dyDescent="0.25">
      <c r="A23" s="3" t="s">
        <v>26</v>
      </c>
      <c r="B23" s="8">
        <v>0</v>
      </c>
    </row>
    <row r="24" spans="1:2" x14ac:dyDescent="0.25">
      <c r="A24" s="3" t="s">
        <v>12</v>
      </c>
      <c r="B24" s="8">
        <f>220738.48-B26</f>
        <v>738.48000000001048</v>
      </c>
    </row>
    <row r="25" spans="1:2" x14ac:dyDescent="0.25">
      <c r="A25" s="3" t="s">
        <v>14</v>
      </c>
      <c r="B25" s="8">
        <v>704.25</v>
      </c>
    </row>
    <row r="26" spans="1:2" ht="15.75" thickBot="1" x14ac:dyDescent="0.3">
      <c r="A26" s="5" t="s">
        <v>15</v>
      </c>
      <c r="B26" s="11">
        <v>220000</v>
      </c>
    </row>
    <row r="27" spans="1:2" ht="15.75" thickBot="1" x14ac:dyDescent="0.3">
      <c r="A27" s="18" t="s">
        <v>22</v>
      </c>
      <c r="B27" s="19">
        <f>SUM(B20:B26)</f>
        <v>938320.79999999993</v>
      </c>
    </row>
    <row r="28" spans="1:2" ht="15.75" thickBot="1" x14ac:dyDescent="0.3"/>
    <row r="29" spans="1:2" ht="15.75" thickBot="1" x14ac:dyDescent="0.3">
      <c r="A29" s="12" t="s">
        <v>16</v>
      </c>
      <c r="B29" s="17">
        <f>B12-B27</f>
        <v>67320.320000000065</v>
      </c>
    </row>
    <row r="30" spans="1:2" ht="15.75" thickBot="1" x14ac:dyDescent="0.3"/>
    <row r="31" spans="1:2" ht="15.75" thickBot="1" x14ac:dyDescent="0.3">
      <c r="A31" s="15" t="s">
        <v>21</v>
      </c>
      <c r="B31" s="14">
        <f>B6+B12-B27</f>
        <v>179769.95000000007</v>
      </c>
    </row>
    <row r="32" spans="1:2" ht="15.75" thickBot="1" x14ac:dyDescent="0.3"/>
    <row r="33" spans="1:5" ht="15.75" thickBot="1" x14ac:dyDescent="0.3">
      <c r="A33" s="35" t="s">
        <v>17</v>
      </c>
      <c r="B33" s="36"/>
    </row>
    <row r="34" spans="1:5" x14ac:dyDescent="0.25">
      <c r="A34" s="2" t="s">
        <v>18</v>
      </c>
      <c r="B34" s="7">
        <v>158.66</v>
      </c>
    </row>
    <row r="35" spans="1:5" ht="15.75" thickBot="1" x14ac:dyDescent="0.3">
      <c r="A35" s="4" t="s">
        <v>19</v>
      </c>
      <c r="B35" s="9">
        <v>179611.29</v>
      </c>
    </row>
    <row r="36" spans="1:5" ht="15.75" thickBot="1" x14ac:dyDescent="0.3">
      <c r="A36" s="15" t="s">
        <v>6</v>
      </c>
      <c r="B36" s="14">
        <f>SUM(B34:B35)</f>
        <v>179769.95</v>
      </c>
      <c r="E36" s="20"/>
    </row>
  </sheetData>
  <mergeCells count="5">
    <mergeCell ref="A1:B1"/>
    <mergeCell ref="A2:B2"/>
    <mergeCell ref="A8:B8"/>
    <mergeCell ref="A14:B14"/>
    <mergeCell ref="A33:B33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1EE6C-91C1-4334-A962-94F7F109600E}">
  <dimension ref="A1:D42"/>
  <sheetViews>
    <sheetView topLeftCell="A19" workbookViewId="0">
      <selection activeCell="B24" sqref="B24"/>
    </sheetView>
  </sheetViews>
  <sheetFormatPr defaultRowHeight="15" x14ac:dyDescent="0.25"/>
  <cols>
    <col min="1" max="1" width="60" customWidth="1"/>
    <col min="2" max="2" width="18.28515625" customWidth="1"/>
    <col min="4" max="4" width="9.85546875" bestFit="1" customWidth="1"/>
  </cols>
  <sheetData>
    <row r="1" spans="1:2" ht="15.75" thickBot="1" x14ac:dyDescent="0.3">
      <c r="A1" s="31" t="s">
        <v>36</v>
      </c>
      <c r="B1" s="32"/>
    </row>
    <row r="2" spans="1:2" ht="15.75" thickBot="1" x14ac:dyDescent="0.3">
      <c r="A2" s="33">
        <v>44805</v>
      </c>
      <c r="B2" s="34"/>
    </row>
    <row r="3" spans="1:2" ht="15.75" thickBot="1" x14ac:dyDescent="0.3"/>
    <row r="4" spans="1:2" ht="15.75" thickBot="1" x14ac:dyDescent="0.3">
      <c r="A4" s="12" t="s">
        <v>0</v>
      </c>
      <c r="B4" s="13" t="s">
        <v>1</v>
      </c>
    </row>
    <row r="5" spans="1:2" ht="15.75" thickBot="1" x14ac:dyDescent="0.3"/>
    <row r="6" spans="1:2" ht="15.75" thickBot="1" x14ac:dyDescent="0.3">
      <c r="A6" s="15" t="s">
        <v>2</v>
      </c>
      <c r="B6" s="14">
        <f>'AGOSTO 2022'!B37</f>
        <v>75354.45000000007</v>
      </c>
    </row>
    <row r="7" spans="1:2" ht="15.75" thickBot="1" x14ac:dyDescent="0.3">
      <c r="A7" s="16"/>
      <c r="B7" s="1" t="s">
        <v>28</v>
      </c>
    </row>
    <row r="8" spans="1:2" ht="15.75" thickBot="1" x14ac:dyDescent="0.3">
      <c r="A8" s="35" t="s">
        <v>3</v>
      </c>
      <c r="B8" s="36"/>
    </row>
    <row r="9" spans="1:2" x14ac:dyDescent="0.25">
      <c r="A9" s="2" t="s">
        <v>4</v>
      </c>
      <c r="B9" s="7">
        <f>794690+33400+5580</f>
        <v>833670</v>
      </c>
    </row>
    <row r="10" spans="1:2" x14ac:dyDescent="0.25">
      <c r="A10" s="3" t="s">
        <v>20</v>
      </c>
      <c r="B10" s="8">
        <v>1526.76</v>
      </c>
    </row>
    <row r="11" spans="1:2" ht="15.75" thickBot="1" x14ac:dyDescent="0.3">
      <c r="A11" s="4" t="s">
        <v>5</v>
      </c>
      <c r="B11" s="30">
        <v>150000</v>
      </c>
    </row>
    <row r="12" spans="1:2" ht="15.75" thickBot="1" x14ac:dyDescent="0.3">
      <c r="A12" s="15" t="s">
        <v>6</v>
      </c>
      <c r="B12" s="14">
        <f>SUM(B9:B11)</f>
        <v>985196.76</v>
      </c>
    </row>
    <row r="13" spans="1:2" ht="15.75" thickBot="1" x14ac:dyDescent="0.3"/>
    <row r="14" spans="1:2" ht="15.75" thickBot="1" x14ac:dyDescent="0.3">
      <c r="A14" s="21" t="s">
        <v>7</v>
      </c>
      <c r="B14" s="22"/>
    </row>
    <row r="15" spans="1:2" ht="15.75" thickBot="1" x14ac:dyDescent="0.3">
      <c r="A15" s="18" t="s">
        <v>13</v>
      </c>
      <c r="B15" s="19">
        <f>SUM(B16:B21)</f>
        <v>237346.78</v>
      </c>
    </row>
    <row r="16" spans="1:2" x14ac:dyDescent="0.25">
      <c r="A16" s="6" t="s">
        <v>8</v>
      </c>
      <c r="B16" s="10">
        <v>225617.78</v>
      </c>
    </row>
    <row r="17" spans="1:4" x14ac:dyDescent="0.25">
      <c r="A17" s="6" t="s">
        <v>29</v>
      </c>
      <c r="B17" s="23" t="s">
        <v>30</v>
      </c>
    </row>
    <row r="18" spans="1:4" x14ac:dyDescent="0.25">
      <c r="A18" s="6" t="s">
        <v>24</v>
      </c>
      <c r="B18" s="23">
        <v>1262.9000000000001</v>
      </c>
    </row>
    <row r="19" spans="1:4" x14ac:dyDescent="0.25">
      <c r="A19" s="3" t="s">
        <v>9</v>
      </c>
      <c r="B19" s="24" t="s">
        <v>30</v>
      </c>
    </row>
    <row r="20" spans="1:4" x14ac:dyDescent="0.25">
      <c r="A20" s="3" t="s">
        <v>10</v>
      </c>
      <c r="B20" s="8">
        <v>10466.1</v>
      </c>
    </row>
    <row r="21" spans="1:4" ht="15.75" thickBot="1" x14ac:dyDescent="0.3">
      <c r="A21" s="5" t="s">
        <v>11</v>
      </c>
      <c r="B21" s="25" t="s">
        <v>30</v>
      </c>
    </row>
    <row r="22" spans="1:4" ht="15.75" thickBot="1" x14ac:dyDescent="0.3">
      <c r="A22" s="18" t="s">
        <v>31</v>
      </c>
      <c r="B22" s="19">
        <f>SUM(B23:B25)</f>
        <v>372044.68</v>
      </c>
    </row>
    <row r="23" spans="1:4" x14ac:dyDescent="0.25">
      <c r="A23" s="6" t="s">
        <v>32</v>
      </c>
      <c r="B23" s="10">
        <f>288325.81+63864.24+19854.63</f>
        <v>372044.68</v>
      </c>
    </row>
    <row r="24" spans="1:4" x14ac:dyDescent="0.25">
      <c r="A24" s="6" t="s">
        <v>33</v>
      </c>
      <c r="B24" s="23" t="s">
        <v>30</v>
      </c>
    </row>
    <row r="25" spans="1:4" x14ac:dyDescent="0.25">
      <c r="A25" s="6" t="s">
        <v>34</v>
      </c>
      <c r="B25" s="23" t="s">
        <v>30</v>
      </c>
    </row>
    <row r="26" spans="1:4" x14ac:dyDescent="0.25">
      <c r="A26" s="26" t="s">
        <v>35</v>
      </c>
      <c r="B26" s="27">
        <f>SUM(B27:B28)</f>
        <v>326309.3</v>
      </c>
    </row>
    <row r="27" spans="1:4" x14ac:dyDescent="0.25">
      <c r="A27" s="3" t="s">
        <v>27</v>
      </c>
      <c r="B27" s="8">
        <v>326309.3</v>
      </c>
    </row>
    <row r="28" spans="1:4" x14ac:dyDescent="0.25">
      <c r="A28" s="3" t="s">
        <v>26</v>
      </c>
      <c r="B28" s="24" t="s">
        <v>30</v>
      </c>
    </row>
    <row r="29" spans="1:4" x14ac:dyDescent="0.25">
      <c r="A29" s="28"/>
      <c r="B29" s="29"/>
    </row>
    <row r="30" spans="1:4" x14ac:dyDescent="0.25">
      <c r="A30" s="3" t="s">
        <v>12</v>
      </c>
      <c r="B30" s="8">
        <f>100574.93-B32</f>
        <v>574.92999999999302</v>
      </c>
      <c r="D30" s="20"/>
    </row>
    <row r="31" spans="1:4" x14ac:dyDescent="0.25">
      <c r="A31" s="3" t="s">
        <v>14</v>
      </c>
      <c r="B31" s="8">
        <v>589.87</v>
      </c>
    </row>
    <row r="32" spans="1:4" ht="15.75" thickBot="1" x14ac:dyDescent="0.3">
      <c r="A32" s="5" t="s">
        <v>15</v>
      </c>
      <c r="B32" s="11">
        <v>100000</v>
      </c>
    </row>
    <row r="33" spans="1:2" ht="15.75" thickBot="1" x14ac:dyDescent="0.3">
      <c r="A33" s="18" t="s">
        <v>22</v>
      </c>
      <c r="B33" s="19">
        <f>B15+B22+B26+B30+B31+B32</f>
        <v>1036865.5599999999</v>
      </c>
    </row>
    <row r="34" spans="1:2" ht="15.75" thickBot="1" x14ac:dyDescent="0.3"/>
    <row r="35" spans="1:2" ht="15.75" thickBot="1" x14ac:dyDescent="0.3">
      <c r="A35" s="12" t="s">
        <v>16</v>
      </c>
      <c r="B35" s="17">
        <f>B12-B33</f>
        <v>-51668.79999999993</v>
      </c>
    </row>
    <row r="36" spans="1:2" ht="15.75" thickBot="1" x14ac:dyDescent="0.3"/>
    <row r="37" spans="1:2" ht="15.75" thickBot="1" x14ac:dyDescent="0.3">
      <c r="A37" s="15" t="s">
        <v>21</v>
      </c>
      <c r="B37" s="14">
        <f>B6+B12-B33</f>
        <v>23685.650000000023</v>
      </c>
    </row>
    <row r="38" spans="1:2" ht="15.75" thickBot="1" x14ac:dyDescent="0.3"/>
    <row r="39" spans="1:2" ht="15.75" thickBot="1" x14ac:dyDescent="0.3">
      <c r="A39" s="35" t="s">
        <v>17</v>
      </c>
      <c r="B39" s="36"/>
    </row>
    <row r="40" spans="1:2" x14ac:dyDescent="0.25">
      <c r="A40" s="2" t="s">
        <v>18</v>
      </c>
      <c r="B40" s="7">
        <v>502.57</v>
      </c>
    </row>
    <row r="41" spans="1:2" ht="15.75" thickBot="1" x14ac:dyDescent="0.3">
      <c r="A41" s="4" t="s">
        <v>19</v>
      </c>
      <c r="B41" s="9">
        <v>23183.08</v>
      </c>
    </row>
    <row r="42" spans="1:2" ht="15.75" thickBot="1" x14ac:dyDescent="0.3">
      <c r="A42" s="15" t="s">
        <v>6</v>
      </c>
      <c r="B42" s="14">
        <f>SUM(B40:B41)</f>
        <v>23685.65</v>
      </c>
    </row>
  </sheetData>
  <mergeCells count="4">
    <mergeCell ref="A1:B1"/>
    <mergeCell ref="A2:B2"/>
    <mergeCell ref="A8:B8"/>
    <mergeCell ref="A39:B39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1A540-B899-4C65-A0DE-FDF0C8DA1567}">
  <dimension ref="A1:D42"/>
  <sheetViews>
    <sheetView topLeftCell="A11" workbookViewId="0">
      <selection activeCell="B10" sqref="B10"/>
    </sheetView>
  </sheetViews>
  <sheetFormatPr defaultRowHeight="15" x14ac:dyDescent="0.25"/>
  <cols>
    <col min="1" max="1" width="60" customWidth="1"/>
    <col min="2" max="2" width="18.28515625" customWidth="1"/>
    <col min="4" max="4" width="9.85546875" bestFit="1" customWidth="1"/>
  </cols>
  <sheetData>
    <row r="1" spans="1:2" ht="15.75" thickBot="1" x14ac:dyDescent="0.3">
      <c r="A1" s="31" t="s">
        <v>36</v>
      </c>
      <c r="B1" s="32"/>
    </row>
    <row r="2" spans="1:2" ht="15.75" thickBot="1" x14ac:dyDescent="0.3">
      <c r="A2" s="33">
        <v>44835</v>
      </c>
      <c r="B2" s="34"/>
    </row>
    <row r="3" spans="1:2" ht="15.75" thickBot="1" x14ac:dyDescent="0.3"/>
    <row r="4" spans="1:2" ht="15.75" thickBot="1" x14ac:dyDescent="0.3">
      <c r="A4" s="12" t="s">
        <v>0</v>
      </c>
      <c r="B4" s="13" t="s">
        <v>1</v>
      </c>
    </row>
    <row r="5" spans="1:2" ht="15.75" thickBot="1" x14ac:dyDescent="0.3"/>
    <row r="6" spans="1:2" ht="15.75" thickBot="1" x14ac:dyDescent="0.3">
      <c r="A6" s="15" t="s">
        <v>2</v>
      </c>
      <c r="B6" s="14">
        <f>'SETEMBRO 2022'!B37</f>
        <v>23685.650000000023</v>
      </c>
    </row>
    <row r="7" spans="1:2" ht="15.75" thickBot="1" x14ac:dyDescent="0.3">
      <c r="A7" s="16"/>
      <c r="B7" s="1" t="s">
        <v>28</v>
      </c>
    </row>
    <row r="8" spans="1:2" ht="15.75" thickBot="1" x14ac:dyDescent="0.3">
      <c r="A8" s="35" t="s">
        <v>3</v>
      </c>
      <c r="B8" s="36"/>
    </row>
    <row r="9" spans="1:2" x14ac:dyDescent="0.25">
      <c r="A9" s="2" t="s">
        <v>4</v>
      </c>
      <c r="B9" s="7">
        <f>707449.78+5580</f>
        <v>713029.78</v>
      </c>
    </row>
    <row r="10" spans="1:2" x14ac:dyDescent="0.25">
      <c r="A10" s="3" t="s">
        <v>20</v>
      </c>
      <c r="B10" s="8">
        <v>656.59</v>
      </c>
    </row>
    <row r="11" spans="1:2" ht="15.75" thickBot="1" x14ac:dyDescent="0.3">
      <c r="A11" s="4" t="s">
        <v>5</v>
      </c>
      <c r="B11" s="30">
        <v>215000</v>
      </c>
    </row>
    <row r="12" spans="1:2" ht="15.75" thickBot="1" x14ac:dyDescent="0.3">
      <c r="A12" s="15" t="s">
        <v>6</v>
      </c>
      <c r="B12" s="14">
        <f>SUM(B9:B11)</f>
        <v>928686.37</v>
      </c>
    </row>
    <row r="13" spans="1:2" ht="15.75" thickBot="1" x14ac:dyDescent="0.3"/>
    <row r="14" spans="1:2" ht="15.75" thickBot="1" x14ac:dyDescent="0.3">
      <c r="A14" s="21" t="s">
        <v>7</v>
      </c>
      <c r="B14" s="22"/>
    </row>
    <row r="15" spans="1:2" ht="15.75" thickBot="1" x14ac:dyDescent="0.3">
      <c r="A15" s="18" t="s">
        <v>13</v>
      </c>
      <c r="B15" s="19">
        <f>SUM(B16:B21)</f>
        <v>214135.53999999998</v>
      </c>
    </row>
    <row r="16" spans="1:2" x14ac:dyDescent="0.25">
      <c r="A16" s="6" t="s">
        <v>8</v>
      </c>
      <c r="B16" s="10">
        <v>202170.03</v>
      </c>
    </row>
    <row r="17" spans="1:4" x14ac:dyDescent="0.25">
      <c r="A17" s="6" t="s">
        <v>29</v>
      </c>
      <c r="B17" s="23" t="s">
        <v>30</v>
      </c>
    </row>
    <row r="18" spans="1:4" x14ac:dyDescent="0.25">
      <c r="A18" s="6" t="s">
        <v>24</v>
      </c>
      <c r="B18" s="23">
        <v>1272.33</v>
      </c>
    </row>
    <row r="19" spans="1:4" x14ac:dyDescent="0.25">
      <c r="A19" s="3" t="s">
        <v>9</v>
      </c>
      <c r="B19" s="24" t="s">
        <v>30</v>
      </c>
    </row>
    <row r="20" spans="1:4" x14ac:dyDescent="0.25">
      <c r="A20" s="3" t="s">
        <v>10</v>
      </c>
      <c r="B20" s="8">
        <v>10693.18</v>
      </c>
    </row>
    <row r="21" spans="1:4" ht="15.75" thickBot="1" x14ac:dyDescent="0.3">
      <c r="A21" s="5" t="s">
        <v>11</v>
      </c>
      <c r="B21" s="25" t="s">
        <v>30</v>
      </c>
    </row>
    <row r="22" spans="1:4" ht="15.75" thickBot="1" x14ac:dyDescent="0.3">
      <c r="A22" s="18" t="s">
        <v>31</v>
      </c>
      <c r="B22" s="19">
        <f>SUM(B23:B25)</f>
        <v>378618.06</v>
      </c>
    </row>
    <row r="23" spans="1:4" x14ac:dyDescent="0.25">
      <c r="A23" s="6" t="s">
        <v>32</v>
      </c>
      <c r="B23" s="10">
        <f>276201.8+81943.05+20473.21</f>
        <v>378618.06</v>
      </c>
    </row>
    <row r="24" spans="1:4" x14ac:dyDescent="0.25">
      <c r="A24" s="6" t="s">
        <v>33</v>
      </c>
      <c r="B24" s="23" t="s">
        <v>30</v>
      </c>
    </row>
    <row r="25" spans="1:4" x14ac:dyDescent="0.25">
      <c r="A25" s="6" t="s">
        <v>34</v>
      </c>
      <c r="B25" s="23" t="s">
        <v>30</v>
      </c>
    </row>
    <row r="26" spans="1:4" x14ac:dyDescent="0.25">
      <c r="A26" s="26" t="s">
        <v>35</v>
      </c>
      <c r="B26" s="27">
        <f>SUM(B27:B28)</f>
        <v>202285.55</v>
      </c>
    </row>
    <row r="27" spans="1:4" x14ac:dyDescent="0.25">
      <c r="A27" s="3" t="s">
        <v>27</v>
      </c>
      <c r="B27" s="8">
        <v>202285.55</v>
      </c>
    </row>
    <row r="28" spans="1:4" x14ac:dyDescent="0.25">
      <c r="A28" s="3" t="s">
        <v>26</v>
      </c>
      <c r="B28" s="24" t="s">
        <v>30</v>
      </c>
    </row>
    <row r="29" spans="1:4" x14ac:dyDescent="0.25">
      <c r="A29" s="28"/>
      <c r="B29" s="29"/>
    </row>
    <row r="30" spans="1:4" x14ac:dyDescent="0.25">
      <c r="A30" s="3" t="s">
        <v>12</v>
      </c>
      <c r="B30" s="8">
        <f>150000-B32</f>
        <v>0</v>
      </c>
      <c r="D30" s="20"/>
    </row>
    <row r="31" spans="1:4" x14ac:dyDescent="0.25">
      <c r="A31" s="3" t="s">
        <v>14</v>
      </c>
      <c r="B31" s="8">
        <v>734.19</v>
      </c>
    </row>
    <row r="32" spans="1:4" ht="15.75" thickBot="1" x14ac:dyDescent="0.3">
      <c r="A32" s="5" t="s">
        <v>15</v>
      </c>
      <c r="B32" s="11">
        <v>150000</v>
      </c>
    </row>
    <row r="33" spans="1:2" ht="15.75" thickBot="1" x14ac:dyDescent="0.3">
      <c r="A33" s="18" t="s">
        <v>22</v>
      </c>
      <c r="B33" s="19">
        <f>B15+B22+B26+B30+B31+B32</f>
        <v>945773.33999999985</v>
      </c>
    </row>
    <row r="34" spans="1:2" ht="15.75" thickBot="1" x14ac:dyDescent="0.3"/>
    <row r="35" spans="1:2" ht="15.75" thickBot="1" x14ac:dyDescent="0.3">
      <c r="A35" s="12" t="s">
        <v>16</v>
      </c>
      <c r="B35" s="17">
        <f>B12-B33</f>
        <v>-17086.969999999856</v>
      </c>
    </row>
    <row r="36" spans="1:2" ht="15.75" thickBot="1" x14ac:dyDescent="0.3"/>
    <row r="37" spans="1:2" ht="15.75" thickBot="1" x14ac:dyDescent="0.3">
      <c r="A37" s="15" t="s">
        <v>21</v>
      </c>
      <c r="B37" s="14">
        <f>B6+B12-B33</f>
        <v>6598.6800000001676</v>
      </c>
    </row>
    <row r="38" spans="1:2" ht="15.75" thickBot="1" x14ac:dyDescent="0.3"/>
    <row r="39" spans="1:2" ht="15.75" thickBot="1" x14ac:dyDescent="0.3">
      <c r="A39" s="35" t="s">
        <v>17</v>
      </c>
      <c r="B39" s="36"/>
    </row>
    <row r="40" spans="1:2" x14ac:dyDescent="0.25">
      <c r="A40" s="2" t="s">
        <v>18</v>
      </c>
      <c r="B40" s="7">
        <v>49.93</v>
      </c>
    </row>
    <row r="41" spans="1:2" ht="15.75" thickBot="1" x14ac:dyDescent="0.3">
      <c r="A41" s="4" t="s">
        <v>19</v>
      </c>
      <c r="B41" s="9">
        <v>6548.75</v>
      </c>
    </row>
    <row r="42" spans="1:2" ht="15.75" thickBot="1" x14ac:dyDescent="0.3">
      <c r="A42" s="15" t="s">
        <v>6</v>
      </c>
      <c r="B42" s="14">
        <f>SUM(B40:B41)</f>
        <v>6598.68</v>
      </c>
    </row>
  </sheetData>
  <mergeCells count="4">
    <mergeCell ref="A1:B1"/>
    <mergeCell ref="A2:B2"/>
    <mergeCell ref="A8:B8"/>
    <mergeCell ref="A39:B39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2DD22-945B-4A0C-9766-A5CBF90812C7}">
  <dimension ref="A1:D42"/>
  <sheetViews>
    <sheetView topLeftCell="A10" workbookViewId="0">
      <selection activeCell="B24" sqref="B24"/>
    </sheetView>
  </sheetViews>
  <sheetFormatPr defaultRowHeight="15" x14ac:dyDescent="0.25"/>
  <cols>
    <col min="1" max="1" width="60" customWidth="1"/>
    <col min="2" max="2" width="18.28515625" customWidth="1"/>
    <col min="4" max="4" width="9.85546875" bestFit="1" customWidth="1"/>
  </cols>
  <sheetData>
    <row r="1" spans="1:2" ht="15.75" thickBot="1" x14ac:dyDescent="0.3">
      <c r="A1" s="31" t="s">
        <v>36</v>
      </c>
      <c r="B1" s="32"/>
    </row>
    <row r="2" spans="1:2" ht="15.75" thickBot="1" x14ac:dyDescent="0.3">
      <c r="A2" s="33">
        <v>44866</v>
      </c>
      <c r="B2" s="34"/>
    </row>
    <row r="3" spans="1:2" ht="15.75" thickBot="1" x14ac:dyDescent="0.3"/>
    <row r="4" spans="1:2" ht="15.75" thickBot="1" x14ac:dyDescent="0.3">
      <c r="A4" s="12" t="s">
        <v>0</v>
      </c>
      <c r="B4" s="13" t="s">
        <v>1</v>
      </c>
    </row>
    <row r="5" spans="1:2" ht="15.75" thickBot="1" x14ac:dyDescent="0.3"/>
    <row r="6" spans="1:2" ht="15.75" thickBot="1" x14ac:dyDescent="0.3">
      <c r="A6" s="15" t="s">
        <v>2</v>
      </c>
      <c r="B6" s="14">
        <f>'OUTUBRO 2022'!B37</f>
        <v>6598.6800000001676</v>
      </c>
    </row>
    <row r="7" spans="1:2" ht="15.75" thickBot="1" x14ac:dyDescent="0.3">
      <c r="A7" s="16"/>
      <c r="B7" s="1" t="s">
        <v>28</v>
      </c>
    </row>
    <row r="8" spans="1:2" ht="15.75" thickBot="1" x14ac:dyDescent="0.3">
      <c r="A8" s="35" t="s">
        <v>3</v>
      </c>
      <c r="B8" s="36"/>
    </row>
    <row r="9" spans="1:2" x14ac:dyDescent="0.25">
      <c r="A9" s="2" t="s">
        <v>4</v>
      </c>
      <c r="B9" s="7">
        <f>707449.78+5580</f>
        <v>713029.78</v>
      </c>
    </row>
    <row r="10" spans="1:2" x14ac:dyDescent="0.25">
      <c r="A10" s="3" t="s">
        <v>20</v>
      </c>
      <c r="B10" s="8">
        <v>1619.1</v>
      </c>
    </row>
    <row r="11" spans="1:2" ht="15.75" thickBot="1" x14ac:dyDescent="0.3">
      <c r="A11" s="4" t="s">
        <v>5</v>
      </c>
      <c r="B11" s="30">
        <v>225000</v>
      </c>
    </row>
    <row r="12" spans="1:2" ht="15.75" thickBot="1" x14ac:dyDescent="0.3">
      <c r="A12" s="15" t="s">
        <v>6</v>
      </c>
      <c r="B12" s="14">
        <f>SUM(B9:B11)</f>
        <v>939648.88</v>
      </c>
    </row>
    <row r="13" spans="1:2" ht="15.75" thickBot="1" x14ac:dyDescent="0.3"/>
    <row r="14" spans="1:2" ht="15.75" thickBot="1" x14ac:dyDescent="0.3">
      <c r="A14" s="21" t="s">
        <v>7</v>
      </c>
      <c r="B14" s="22"/>
    </row>
    <row r="15" spans="1:2" ht="15.75" thickBot="1" x14ac:dyDescent="0.3">
      <c r="A15" s="18" t="s">
        <v>13</v>
      </c>
      <c r="B15" s="19">
        <f>SUM(B16:B21)</f>
        <v>378477.56999999995</v>
      </c>
    </row>
    <row r="16" spans="1:2" x14ac:dyDescent="0.25">
      <c r="A16" s="6" t="s">
        <v>8</v>
      </c>
      <c r="B16" s="10">
        <v>238822.3</v>
      </c>
    </row>
    <row r="17" spans="1:4" x14ac:dyDescent="0.25">
      <c r="A17" s="6" t="s">
        <v>29</v>
      </c>
      <c r="B17" s="23" t="s">
        <v>30</v>
      </c>
    </row>
    <row r="18" spans="1:4" x14ac:dyDescent="0.25">
      <c r="A18" s="6" t="s">
        <v>24</v>
      </c>
      <c r="B18" s="23">
        <v>665</v>
      </c>
    </row>
    <row r="19" spans="1:4" x14ac:dyDescent="0.25">
      <c r="A19" s="3" t="s">
        <v>9</v>
      </c>
      <c r="B19" s="24">
        <v>101391.86</v>
      </c>
    </row>
    <row r="20" spans="1:4" x14ac:dyDescent="0.25">
      <c r="A20" s="3" t="s">
        <v>10</v>
      </c>
      <c r="B20" s="8">
        <v>37598.410000000003</v>
      </c>
    </row>
    <row r="21" spans="1:4" ht="15.75" thickBot="1" x14ac:dyDescent="0.3">
      <c r="A21" s="5" t="s">
        <v>11</v>
      </c>
      <c r="B21" s="25" t="s">
        <v>30</v>
      </c>
    </row>
    <row r="22" spans="1:4" ht="15.75" thickBot="1" x14ac:dyDescent="0.3">
      <c r="A22" s="18" t="s">
        <v>31</v>
      </c>
      <c r="B22" s="19">
        <f>SUM(B23:B25)</f>
        <v>352618.01</v>
      </c>
    </row>
    <row r="23" spans="1:4" x14ac:dyDescent="0.25">
      <c r="A23" s="6" t="s">
        <v>32</v>
      </c>
      <c r="B23" s="10">
        <f>274410.43+58658.55+19549.03</f>
        <v>352618.01</v>
      </c>
    </row>
    <row r="24" spans="1:4" x14ac:dyDescent="0.25">
      <c r="A24" s="6" t="s">
        <v>33</v>
      </c>
      <c r="B24" s="23" t="s">
        <v>30</v>
      </c>
    </row>
    <row r="25" spans="1:4" x14ac:dyDescent="0.25">
      <c r="A25" s="6" t="s">
        <v>34</v>
      </c>
      <c r="B25" s="23" t="s">
        <v>30</v>
      </c>
    </row>
    <row r="26" spans="1:4" x14ac:dyDescent="0.25">
      <c r="A26" s="26" t="s">
        <v>35</v>
      </c>
      <c r="B26" s="27">
        <f>SUM(B27:B28)</f>
        <v>203094.73</v>
      </c>
    </row>
    <row r="27" spans="1:4" x14ac:dyDescent="0.25">
      <c r="A27" s="3" t="s">
        <v>27</v>
      </c>
      <c r="B27" s="8">
        <v>203094.73</v>
      </c>
    </row>
    <row r="28" spans="1:4" x14ac:dyDescent="0.25">
      <c r="A28" s="3" t="s">
        <v>26</v>
      </c>
      <c r="B28" s="24" t="s">
        <v>30</v>
      </c>
    </row>
    <row r="29" spans="1:4" x14ac:dyDescent="0.25">
      <c r="A29" s="28"/>
      <c r="B29" s="29"/>
    </row>
    <row r="30" spans="1:4" x14ac:dyDescent="0.25">
      <c r="A30" s="3" t="s">
        <v>12</v>
      </c>
      <c r="B30" s="8">
        <v>1118.28</v>
      </c>
      <c r="D30" s="20"/>
    </row>
    <row r="31" spans="1:4" x14ac:dyDescent="0.25">
      <c r="A31" s="3" t="s">
        <v>14</v>
      </c>
      <c r="B31" s="8">
        <v>987.32</v>
      </c>
    </row>
    <row r="32" spans="1:4" ht="15.75" thickBot="1" x14ac:dyDescent="0.3">
      <c r="A32" s="5" t="s">
        <v>15</v>
      </c>
      <c r="B32" s="11">
        <v>0</v>
      </c>
    </row>
    <row r="33" spans="1:2" ht="15.75" thickBot="1" x14ac:dyDescent="0.3">
      <c r="A33" s="18" t="s">
        <v>22</v>
      </c>
      <c r="B33" s="19">
        <f>B15+B22+B26+B30+B31+B32</f>
        <v>936295.90999999992</v>
      </c>
    </row>
    <row r="34" spans="1:2" ht="15.75" thickBot="1" x14ac:dyDescent="0.3"/>
    <row r="35" spans="1:2" ht="15.75" thickBot="1" x14ac:dyDescent="0.3">
      <c r="A35" s="12" t="s">
        <v>16</v>
      </c>
      <c r="B35" s="17">
        <f>B12-B33</f>
        <v>3352.9700000000885</v>
      </c>
    </row>
    <row r="36" spans="1:2" ht="15.75" thickBot="1" x14ac:dyDescent="0.3"/>
    <row r="37" spans="1:2" ht="15.75" thickBot="1" x14ac:dyDescent="0.3">
      <c r="A37" s="15" t="s">
        <v>21</v>
      </c>
      <c r="B37" s="14">
        <f>B6+B12-B33</f>
        <v>9951.6500000002561</v>
      </c>
    </row>
    <row r="38" spans="1:2" ht="15.75" thickBot="1" x14ac:dyDescent="0.3"/>
    <row r="39" spans="1:2" ht="15.75" thickBot="1" x14ac:dyDescent="0.3">
      <c r="A39" s="35" t="s">
        <v>17</v>
      </c>
      <c r="B39" s="36"/>
    </row>
    <row r="40" spans="1:2" x14ac:dyDescent="0.25">
      <c r="A40" s="2" t="s">
        <v>18</v>
      </c>
      <c r="B40" s="7">
        <v>433.98</v>
      </c>
    </row>
    <row r="41" spans="1:2" ht="15.75" thickBot="1" x14ac:dyDescent="0.3">
      <c r="A41" s="4" t="s">
        <v>19</v>
      </c>
      <c r="B41" s="9">
        <v>9517.67</v>
      </c>
    </row>
    <row r="42" spans="1:2" ht="15.75" thickBot="1" x14ac:dyDescent="0.3">
      <c r="A42" s="15" t="s">
        <v>6</v>
      </c>
      <c r="B42" s="14">
        <f>SUM(B40:B41)</f>
        <v>9951.65</v>
      </c>
    </row>
  </sheetData>
  <mergeCells count="4">
    <mergeCell ref="A1:B1"/>
    <mergeCell ref="A2:B2"/>
    <mergeCell ref="A8:B8"/>
    <mergeCell ref="A39:B39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8955A-DCAE-4FFB-9A09-A06D9ABCA151}">
  <dimension ref="A1:D42"/>
  <sheetViews>
    <sheetView tabSelected="1" topLeftCell="A10" workbookViewId="0">
      <selection activeCell="B24" sqref="B24"/>
    </sheetView>
  </sheetViews>
  <sheetFormatPr defaultRowHeight="15" x14ac:dyDescent="0.25"/>
  <cols>
    <col min="1" max="1" width="60" customWidth="1"/>
    <col min="2" max="2" width="18.28515625" customWidth="1"/>
    <col min="4" max="4" width="9.85546875" bestFit="1" customWidth="1"/>
  </cols>
  <sheetData>
    <row r="1" spans="1:2" ht="15.75" thickBot="1" x14ac:dyDescent="0.3">
      <c r="A1" s="31" t="s">
        <v>36</v>
      </c>
      <c r="B1" s="32"/>
    </row>
    <row r="2" spans="1:2" ht="15.75" thickBot="1" x14ac:dyDescent="0.3">
      <c r="A2" s="33">
        <v>44896</v>
      </c>
      <c r="B2" s="34"/>
    </row>
    <row r="3" spans="1:2" ht="15.75" thickBot="1" x14ac:dyDescent="0.3"/>
    <row r="4" spans="1:2" ht="15.75" thickBot="1" x14ac:dyDescent="0.3">
      <c r="A4" s="12" t="s">
        <v>0</v>
      </c>
      <c r="B4" s="13" t="s">
        <v>1</v>
      </c>
    </row>
    <row r="5" spans="1:2" ht="15.75" thickBot="1" x14ac:dyDescent="0.3"/>
    <row r="6" spans="1:2" ht="15.75" thickBot="1" x14ac:dyDescent="0.3">
      <c r="A6" s="15" t="s">
        <v>2</v>
      </c>
      <c r="B6" s="14">
        <f>'NOVEMBRO 2022'!B42</f>
        <v>9951.65</v>
      </c>
    </row>
    <row r="7" spans="1:2" ht="15.75" thickBot="1" x14ac:dyDescent="0.3">
      <c r="A7" s="16"/>
      <c r="B7" s="1" t="s">
        <v>28</v>
      </c>
    </row>
    <row r="8" spans="1:2" ht="15.75" thickBot="1" x14ac:dyDescent="0.3">
      <c r="A8" s="35" t="s">
        <v>3</v>
      </c>
      <c r="B8" s="36"/>
    </row>
    <row r="9" spans="1:2" x14ac:dyDescent="0.25">
      <c r="A9" s="2" t="s">
        <v>4</v>
      </c>
      <c r="B9" s="7">
        <f>794690+5580</f>
        <v>800270</v>
      </c>
    </row>
    <row r="10" spans="1:2" x14ac:dyDescent="0.25">
      <c r="A10" s="3" t="s">
        <v>20</v>
      </c>
      <c r="B10" s="8">
        <v>2096.0700000000002</v>
      </c>
    </row>
    <row r="11" spans="1:2" ht="15.75" thickBot="1" x14ac:dyDescent="0.3">
      <c r="A11" s="4" t="s">
        <v>5</v>
      </c>
      <c r="B11" s="30">
        <v>175000</v>
      </c>
    </row>
    <row r="12" spans="1:2" ht="15.75" thickBot="1" x14ac:dyDescent="0.3">
      <c r="A12" s="15" t="s">
        <v>6</v>
      </c>
      <c r="B12" s="14">
        <f>SUM(B9:B11)</f>
        <v>977366.07</v>
      </c>
    </row>
    <row r="13" spans="1:2" ht="15.75" thickBot="1" x14ac:dyDescent="0.3"/>
    <row r="14" spans="1:2" ht="15.75" thickBot="1" x14ac:dyDescent="0.3">
      <c r="A14" s="21" t="s">
        <v>7</v>
      </c>
      <c r="B14" s="22"/>
    </row>
    <row r="15" spans="1:2" ht="15.75" thickBot="1" x14ac:dyDescent="0.3">
      <c r="A15" s="18" t="s">
        <v>13</v>
      </c>
      <c r="B15" s="19">
        <f>SUM(B16:B21)</f>
        <v>351451.45</v>
      </c>
    </row>
    <row r="16" spans="1:2" x14ac:dyDescent="0.25">
      <c r="A16" s="6" t="s">
        <v>8</v>
      </c>
      <c r="B16" s="10">
        <v>250386.45</v>
      </c>
    </row>
    <row r="17" spans="1:4" x14ac:dyDescent="0.25">
      <c r="A17" s="6" t="s">
        <v>29</v>
      </c>
      <c r="B17" s="23" t="s">
        <v>30</v>
      </c>
    </row>
    <row r="18" spans="1:4" x14ac:dyDescent="0.25">
      <c r="A18" s="6" t="s">
        <v>24</v>
      </c>
      <c r="B18" s="23">
        <v>4587.5600000000004</v>
      </c>
    </row>
    <row r="19" spans="1:4" x14ac:dyDescent="0.25">
      <c r="A19" s="3" t="s">
        <v>9</v>
      </c>
      <c r="B19" s="24">
        <v>76788.479999999996</v>
      </c>
    </row>
    <row r="20" spans="1:4" x14ac:dyDescent="0.25">
      <c r="A20" s="3" t="s">
        <v>10</v>
      </c>
      <c r="B20" s="8">
        <v>19688.96</v>
      </c>
    </row>
    <row r="21" spans="1:4" ht="15.75" thickBot="1" x14ac:dyDescent="0.3">
      <c r="A21" s="5" t="s">
        <v>11</v>
      </c>
      <c r="B21" s="25" t="s">
        <v>30</v>
      </c>
    </row>
    <row r="22" spans="1:4" ht="15.75" thickBot="1" x14ac:dyDescent="0.3">
      <c r="A22" s="18" t="s">
        <v>31</v>
      </c>
      <c r="B22" s="19">
        <f>SUM(B23:B25)</f>
        <v>369691.29</v>
      </c>
    </row>
    <row r="23" spans="1:4" x14ac:dyDescent="0.25">
      <c r="A23" s="6" t="s">
        <v>32</v>
      </c>
      <c r="B23" s="10">
        <f>266363.85+83886.12+19441.32</f>
        <v>369691.29</v>
      </c>
    </row>
    <row r="24" spans="1:4" x14ac:dyDescent="0.25">
      <c r="A24" s="6" t="s">
        <v>33</v>
      </c>
      <c r="B24" s="23" t="s">
        <v>30</v>
      </c>
    </row>
    <row r="25" spans="1:4" x14ac:dyDescent="0.25">
      <c r="A25" s="6" t="s">
        <v>34</v>
      </c>
      <c r="B25" s="23" t="s">
        <v>30</v>
      </c>
    </row>
    <row r="26" spans="1:4" x14ac:dyDescent="0.25">
      <c r="A26" s="26" t="s">
        <v>35</v>
      </c>
      <c r="B26" s="27">
        <f>SUM(B27:B28)</f>
        <v>243421.97</v>
      </c>
    </row>
    <row r="27" spans="1:4" x14ac:dyDescent="0.25">
      <c r="A27" s="3" t="s">
        <v>27</v>
      </c>
      <c r="B27" s="8">
        <v>243421.97</v>
      </c>
    </row>
    <row r="28" spans="1:4" x14ac:dyDescent="0.25">
      <c r="A28" s="3" t="s">
        <v>26</v>
      </c>
      <c r="B28" s="24" t="s">
        <v>30</v>
      </c>
    </row>
    <row r="29" spans="1:4" x14ac:dyDescent="0.25">
      <c r="A29" s="28"/>
      <c r="B29" s="29"/>
    </row>
    <row r="30" spans="1:4" x14ac:dyDescent="0.25">
      <c r="A30" s="3" t="s">
        <v>12</v>
      </c>
      <c r="B30" s="8">
        <v>588.37</v>
      </c>
      <c r="D30" s="20"/>
    </row>
    <row r="31" spans="1:4" x14ac:dyDescent="0.25">
      <c r="A31" s="3" t="s">
        <v>14</v>
      </c>
      <c r="B31" s="8">
        <v>977.62</v>
      </c>
    </row>
    <row r="32" spans="1:4" ht="15.75" thickBot="1" x14ac:dyDescent="0.3">
      <c r="A32" s="5" t="s">
        <v>15</v>
      </c>
      <c r="B32" s="11">
        <v>0</v>
      </c>
    </row>
    <row r="33" spans="1:2" ht="15.75" thickBot="1" x14ac:dyDescent="0.3">
      <c r="A33" s="18" t="s">
        <v>22</v>
      </c>
      <c r="B33" s="19">
        <f>B15+B22+B26+B30+B31+B32</f>
        <v>966130.7</v>
      </c>
    </row>
    <row r="34" spans="1:2" ht="15.75" thickBot="1" x14ac:dyDescent="0.3"/>
    <row r="35" spans="1:2" ht="15.75" thickBot="1" x14ac:dyDescent="0.3">
      <c r="A35" s="12" t="s">
        <v>16</v>
      </c>
      <c r="B35" s="17">
        <f>B12-B33</f>
        <v>11235.369999999995</v>
      </c>
    </row>
    <row r="36" spans="1:2" ht="15.75" thickBot="1" x14ac:dyDescent="0.3"/>
    <row r="37" spans="1:2" ht="15.75" thickBot="1" x14ac:dyDescent="0.3">
      <c r="A37" s="15" t="s">
        <v>21</v>
      </c>
      <c r="B37" s="14">
        <f>B6+B12-B33</f>
        <v>21187.020000000019</v>
      </c>
    </row>
    <row r="38" spans="1:2" ht="15.75" thickBot="1" x14ac:dyDescent="0.3"/>
    <row r="39" spans="1:2" ht="15.75" thickBot="1" x14ac:dyDescent="0.3">
      <c r="A39" s="35" t="s">
        <v>17</v>
      </c>
      <c r="B39" s="36"/>
    </row>
    <row r="40" spans="1:2" x14ac:dyDescent="0.25">
      <c r="A40" s="2" t="s">
        <v>18</v>
      </c>
      <c r="B40" s="7">
        <v>514</v>
      </c>
    </row>
    <row r="41" spans="1:2" ht="15.75" thickBot="1" x14ac:dyDescent="0.3">
      <c r="A41" s="4" t="s">
        <v>19</v>
      </c>
      <c r="B41" s="9">
        <v>20673.02</v>
      </c>
    </row>
    <row r="42" spans="1:2" ht="15.75" thickBot="1" x14ac:dyDescent="0.3">
      <c r="A42" s="15" t="s">
        <v>6</v>
      </c>
      <c r="B42" s="14">
        <f>SUM(B40:B41)</f>
        <v>21187.02</v>
      </c>
    </row>
  </sheetData>
  <mergeCells count="4">
    <mergeCell ref="A1:B1"/>
    <mergeCell ref="A2:B2"/>
    <mergeCell ref="A8:B8"/>
    <mergeCell ref="A39:B39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"/>
  <sheetViews>
    <sheetView workbookViewId="0">
      <selection activeCell="B36" sqref="B36"/>
    </sheetView>
  </sheetViews>
  <sheetFormatPr defaultRowHeight="15" x14ac:dyDescent="0.25"/>
  <cols>
    <col min="1" max="1" width="60" customWidth="1"/>
    <col min="2" max="2" width="18.28515625" customWidth="1"/>
  </cols>
  <sheetData>
    <row r="1" spans="1:2" ht="15.75" thickBot="1" x14ac:dyDescent="0.3">
      <c r="A1" s="31" t="s">
        <v>23</v>
      </c>
      <c r="B1" s="32"/>
    </row>
    <row r="2" spans="1:2" ht="15.75" thickBot="1" x14ac:dyDescent="0.3">
      <c r="A2" s="33">
        <v>44593</v>
      </c>
      <c r="B2" s="34"/>
    </row>
    <row r="3" spans="1:2" ht="15.75" thickBot="1" x14ac:dyDescent="0.3"/>
    <row r="4" spans="1:2" ht="15.75" thickBot="1" x14ac:dyDescent="0.3">
      <c r="A4" s="12" t="s">
        <v>0</v>
      </c>
      <c r="B4" s="13" t="s">
        <v>1</v>
      </c>
    </row>
    <row r="5" spans="1:2" ht="15.75" thickBot="1" x14ac:dyDescent="0.3"/>
    <row r="6" spans="1:2" ht="15.75" thickBot="1" x14ac:dyDescent="0.3">
      <c r="A6" s="15" t="s">
        <v>2</v>
      </c>
      <c r="B6" s="14">
        <f>'JANEIRO 2022'!B31</f>
        <v>179769.95000000007</v>
      </c>
    </row>
    <row r="7" spans="1:2" ht="15.75" thickBot="1" x14ac:dyDescent="0.3">
      <c r="A7" s="16"/>
      <c r="B7" s="1"/>
    </row>
    <row r="8" spans="1:2" ht="15.75" thickBot="1" x14ac:dyDescent="0.3">
      <c r="A8" s="35" t="s">
        <v>3</v>
      </c>
      <c r="B8" s="36"/>
    </row>
    <row r="9" spans="1:2" x14ac:dyDescent="0.25">
      <c r="A9" s="2" t="s">
        <v>4</v>
      </c>
      <c r="B9" s="7">
        <v>794690</v>
      </c>
    </row>
    <row r="10" spans="1:2" x14ac:dyDescent="0.25">
      <c r="A10" s="3" t="s">
        <v>20</v>
      </c>
      <c r="B10" s="8">
        <v>1872.08</v>
      </c>
    </row>
    <row r="11" spans="1:2" ht="15.75" thickBot="1" x14ac:dyDescent="0.3">
      <c r="A11" s="4" t="s">
        <v>5</v>
      </c>
      <c r="B11" s="9">
        <v>0</v>
      </c>
    </row>
    <row r="12" spans="1:2" ht="15.75" thickBot="1" x14ac:dyDescent="0.3">
      <c r="A12" s="15" t="s">
        <v>6</v>
      </c>
      <c r="B12" s="14">
        <f>SUM(B9:B11)</f>
        <v>796562.08</v>
      </c>
    </row>
    <row r="13" spans="1:2" ht="15.75" thickBot="1" x14ac:dyDescent="0.3"/>
    <row r="14" spans="1:2" ht="15.75" thickBot="1" x14ac:dyDescent="0.3">
      <c r="A14" s="37" t="s">
        <v>7</v>
      </c>
      <c r="B14" s="38"/>
    </row>
    <row r="15" spans="1:2" x14ac:dyDescent="0.25">
      <c r="A15" s="6" t="s">
        <v>8</v>
      </c>
      <c r="B15" s="10">
        <v>214779.67</v>
      </c>
    </row>
    <row r="16" spans="1:2" x14ac:dyDescent="0.25">
      <c r="A16" s="6" t="s">
        <v>24</v>
      </c>
      <c r="B16" s="10">
        <v>4824.7299999999996</v>
      </c>
    </row>
    <row r="17" spans="1:2" x14ac:dyDescent="0.25">
      <c r="A17" s="3" t="s">
        <v>9</v>
      </c>
      <c r="B17" s="8">
        <v>0</v>
      </c>
    </row>
    <row r="18" spans="1:2" x14ac:dyDescent="0.25">
      <c r="A18" s="3" t="s">
        <v>10</v>
      </c>
      <c r="B18" s="8">
        <v>15800.58</v>
      </c>
    </row>
    <row r="19" spans="1:2" ht="15.75" thickBot="1" x14ac:dyDescent="0.3">
      <c r="A19" s="5" t="s">
        <v>11</v>
      </c>
      <c r="B19" s="11">
        <v>0</v>
      </c>
    </row>
    <row r="20" spans="1:2" ht="15.75" thickBot="1" x14ac:dyDescent="0.3">
      <c r="A20" s="18" t="s">
        <v>13</v>
      </c>
      <c r="B20" s="19">
        <f>SUM(B15:B19)</f>
        <v>235404.98</v>
      </c>
    </row>
    <row r="21" spans="1:2" x14ac:dyDescent="0.25">
      <c r="A21" s="6" t="s">
        <v>25</v>
      </c>
      <c r="B21" s="10">
        <f>253324.25+47088.49+20112.92</f>
        <v>320525.65999999997</v>
      </c>
    </row>
    <row r="22" spans="1:2" x14ac:dyDescent="0.25">
      <c r="A22" s="3" t="s">
        <v>27</v>
      </c>
      <c r="B22" s="8">
        <v>192578.6</v>
      </c>
    </row>
    <row r="23" spans="1:2" x14ac:dyDescent="0.25">
      <c r="A23" s="3" t="s">
        <v>26</v>
      </c>
      <c r="B23" s="8">
        <v>0</v>
      </c>
    </row>
    <row r="24" spans="1:2" x14ac:dyDescent="0.25">
      <c r="A24" s="3" t="s">
        <v>12</v>
      </c>
      <c r="B24" s="8">
        <v>713.26</v>
      </c>
    </row>
    <row r="25" spans="1:2" x14ac:dyDescent="0.25">
      <c r="A25" s="3" t="s">
        <v>14</v>
      </c>
      <c r="B25" s="8">
        <v>711.74</v>
      </c>
    </row>
    <row r="26" spans="1:2" ht="15.75" thickBot="1" x14ac:dyDescent="0.3">
      <c r="A26" s="5" t="s">
        <v>15</v>
      </c>
      <c r="B26" s="11">
        <v>210000</v>
      </c>
    </row>
    <row r="27" spans="1:2" ht="15.75" thickBot="1" x14ac:dyDescent="0.3">
      <c r="A27" s="18" t="s">
        <v>22</v>
      </c>
      <c r="B27" s="19">
        <f>SUM(B20:B26)</f>
        <v>959934.24</v>
      </c>
    </row>
    <row r="28" spans="1:2" ht="15.75" thickBot="1" x14ac:dyDescent="0.3"/>
    <row r="29" spans="1:2" ht="15.75" thickBot="1" x14ac:dyDescent="0.3">
      <c r="A29" s="12" t="s">
        <v>16</v>
      </c>
      <c r="B29" s="17">
        <f>B12-B27</f>
        <v>-163372.16000000003</v>
      </c>
    </row>
    <row r="30" spans="1:2" ht="15.75" thickBot="1" x14ac:dyDescent="0.3"/>
    <row r="31" spans="1:2" ht="15.75" thickBot="1" x14ac:dyDescent="0.3">
      <c r="A31" s="15" t="s">
        <v>21</v>
      </c>
      <c r="B31" s="14">
        <f>B6+B12-B27</f>
        <v>16397.790000000037</v>
      </c>
    </row>
    <row r="32" spans="1:2" ht="15.75" thickBot="1" x14ac:dyDescent="0.3"/>
    <row r="33" spans="1:5" ht="15.75" thickBot="1" x14ac:dyDescent="0.3">
      <c r="A33" s="35" t="s">
        <v>17</v>
      </c>
      <c r="B33" s="36"/>
    </row>
    <row r="34" spans="1:5" x14ac:dyDescent="0.25">
      <c r="A34" s="2" t="s">
        <v>18</v>
      </c>
      <c r="B34" s="7">
        <v>811.92</v>
      </c>
    </row>
    <row r="35" spans="1:5" ht="15.75" thickBot="1" x14ac:dyDescent="0.3">
      <c r="A35" s="4" t="s">
        <v>19</v>
      </c>
      <c r="B35" s="9">
        <v>15585.87</v>
      </c>
    </row>
    <row r="36" spans="1:5" ht="15.75" thickBot="1" x14ac:dyDescent="0.3">
      <c r="A36" s="15" t="s">
        <v>6</v>
      </c>
      <c r="B36" s="14">
        <f>SUM(B34:B35)</f>
        <v>16397.79</v>
      </c>
      <c r="E36" s="20"/>
    </row>
  </sheetData>
  <mergeCells count="5">
    <mergeCell ref="A1:B1"/>
    <mergeCell ref="A2:B2"/>
    <mergeCell ref="A8:B8"/>
    <mergeCell ref="A14:B14"/>
    <mergeCell ref="A33:B33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6"/>
  <sheetViews>
    <sheetView topLeftCell="A19" workbookViewId="0">
      <selection activeCell="B22" sqref="B22"/>
    </sheetView>
  </sheetViews>
  <sheetFormatPr defaultRowHeight="15" x14ac:dyDescent="0.25"/>
  <cols>
    <col min="1" max="1" width="60" customWidth="1"/>
    <col min="2" max="2" width="18.28515625" customWidth="1"/>
  </cols>
  <sheetData>
    <row r="1" spans="1:2" ht="15.75" thickBot="1" x14ac:dyDescent="0.3">
      <c r="A1" s="31" t="s">
        <v>23</v>
      </c>
      <c r="B1" s="32"/>
    </row>
    <row r="2" spans="1:2" ht="15.75" thickBot="1" x14ac:dyDescent="0.3">
      <c r="A2" s="33">
        <v>44621</v>
      </c>
      <c r="B2" s="34"/>
    </row>
    <row r="3" spans="1:2" ht="15.75" thickBot="1" x14ac:dyDescent="0.3"/>
    <row r="4" spans="1:2" ht="15.75" thickBot="1" x14ac:dyDescent="0.3">
      <c r="A4" s="12" t="s">
        <v>0</v>
      </c>
      <c r="B4" s="13" t="s">
        <v>1</v>
      </c>
    </row>
    <row r="5" spans="1:2" ht="15.75" thickBot="1" x14ac:dyDescent="0.3"/>
    <row r="6" spans="1:2" ht="15.75" thickBot="1" x14ac:dyDescent="0.3">
      <c r="A6" s="15" t="s">
        <v>2</v>
      </c>
      <c r="B6" s="14">
        <f>'FEVEREIRO 2022'!B36</f>
        <v>16397.79</v>
      </c>
    </row>
    <row r="7" spans="1:2" ht="15.75" thickBot="1" x14ac:dyDescent="0.3">
      <c r="A7" s="16"/>
      <c r="B7" s="1"/>
    </row>
    <row r="8" spans="1:2" ht="15.75" thickBot="1" x14ac:dyDescent="0.3">
      <c r="A8" s="35" t="s">
        <v>3</v>
      </c>
      <c r="B8" s="36"/>
    </row>
    <row r="9" spans="1:2" x14ac:dyDescent="0.25">
      <c r="A9" s="2" t="s">
        <v>4</v>
      </c>
      <c r="B9" s="7">
        <v>794690</v>
      </c>
    </row>
    <row r="10" spans="1:2" x14ac:dyDescent="0.25">
      <c r="A10" s="3" t="s">
        <v>20</v>
      </c>
      <c r="B10" s="8">
        <v>1774.27</v>
      </c>
    </row>
    <row r="11" spans="1:2" ht="15.75" thickBot="1" x14ac:dyDescent="0.3">
      <c r="A11" s="4" t="s">
        <v>5</v>
      </c>
      <c r="B11" s="9">
        <v>0</v>
      </c>
    </row>
    <row r="12" spans="1:2" ht="15.75" thickBot="1" x14ac:dyDescent="0.3">
      <c r="A12" s="15" t="s">
        <v>6</v>
      </c>
      <c r="B12" s="14">
        <f>SUM(B9:B11)</f>
        <v>796464.27</v>
      </c>
    </row>
    <row r="13" spans="1:2" ht="15.75" thickBot="1" x14ac:dyDescent="0.3"/>
    <row r="14" spans="1:2" ht="15.75" thickBot="1" x14ac:dyDescent="0.3">
      <c r="A14" s="37" t="s">
        <v>7</v>
      </c>
      <c r="B14" s="38"/>
    </row>
    <row r="15" spans="1:2" x14ac:dyDescent="0.25">
      <c r="A15" s="6" t="s">
        <v>8</v>
      </c>
      <c r="B15" s="10">
        <v>210448.68</v>
      </c>
    </row>
    <row r="16" spans="1:2" x14ac:dyDescent="0.25">
      <c r="A16" s="6" t="s">
        <v>24</v>
      </c>
      <c r="B16" s="10">
        <v>0</v>
      </c>
    </row>
    <row r="17" spans="1:2" x14ac:dyDescent="0.25">
      <c r="A17" s="3" t="s">
        <v>9</v>
      </c>
      <c r="B17" s="8">
        <v>0</v>
      </c>
    </row>
    <row r="18" spans="1:2" x14ac:dyDescent="0.25">
      <c r="A18" s="3" t="s">
        <v>10</v>
      </c>
      <c r="B18" s="8">
        <v>25330.26</v>
      </c>
    </row>
    <row r="19" spans="1:2" ht="15.75" thickBot="1" x14ac:dyDescent="0.3">
      <c r="A19" s="5" t="s">
        <v>11</v>
      </c>
      <c r="B19" s="11">
        <v>0</v>
      </c>
    </row>
    <row r="20" spans="1:2" ht="15.75" thickBot="1" x14ac:dyDescent="0.3">
      <c r="A20" s="18" t="s">
        <v>13</v>
      </c>
      <c r="B20" s="19">
        <f>SUM(B15:B19)</f>
        <v>235778.94</v>
      </c>
    </row>
    <row r="21" spans="1:2" x14ac:dyDescent="0.25">
      <c r="A21" s="6" t="s">
        <v>25</v>
      </c>
      <c r="B21" s="10">
        <f>282787.43+57236.47+19680.04</f>
        <v>359703.94</v>
      </c>
    </row>
    <row r="22" spans="1:2" x14ac:dyDescent="0.25">
      <c r="A22" s="3" t="s">
        <v>27</v>
      </c>
      <c r="B22" s="8">
        <v>156893.22</v>
      </c>
    </row>
    <row r="23" spans="1:2" x14ac:dyDescent="0.25">
      <c r="A23" s="3" t="s">
        <v>26</v>
      </c>
      <c r="B23" s="8">
        <v>0</v>
      </c>
    </row>
    <row r="24" spans="1:2" x14ac:dyDescent="0.25">
      <c r="A24" s="3" t="s">
        <v>12</v>
      </c>
      <c r="B24" s="8">
        <v>692.7</v>
      </c>
    </row>
    <row r="25" spans="1:2" x14ac:dyDescent="0.25">
      <c r="A25" s="3" t="s">
        <v>14</v>
      </c>
      <c r="B25" s="8">
        <v>783.31</v>
      </c>
    </row>
    <row r="26" spans="1:2" ht="15.75" thickBot="1" x14ac:dyDescent="0.3">
      <c r="A26" s="5" t="s">
        <v>15</v>
      </c>
      <c r="B26" s="11"/>
    </row>
    <row r="27" spans="1:2" ht="15.75" thickBot="1" x14ac:dyDescent="0.3">
      <c r="A27" s="18" t="s">
        <v>22</v>
      </c>
      <c r="B27" s="19">
        <f>SUM(B20:B26)</f>
        <v>753852.11</v>
      </c>
    </row>
    <row r="28" spans="1:2" ht="15.75" thickBot="1" x14ac:dyDescent="0.3"/>
    <row r="29" spans="1:2" ht="15.75" thickBot="1" x14ac:dyDescent="0.3">
      <c r="A29" s="12" t="s">
        <v>16</v>
      </c>
      <c r="B29" s="17">
        <f>B12-B27</f>
        <v>42612.160000000033</v>
      </c>
    </row>
    <row r="30" spans="1:2" ht="15.75" thickBot="1" x14ac:dyDescent="0.3"/>
    <row r="31" spans="1:2" ht="15.75" thickBot="1" x14ac:dyDescent="0.3">
      <c r="A31" s="15" t="s">
        <v>21</v>
      </c>
      <c r="B31" s="14">
        <f>B6+B12-B27</f>
        <v>59009.95000000007</v>
      </c>
    </row>
    <row r="32" spans="1:2" ht="15.75" thickBot="1" x14ac:dyDescent="0.3"/>
    <row r="33" spans="1:5" ht="15.75" thickBot="1" x14ac:dyDescent="0.3">
      <c r="A33" s="35" t="s">
        <v>17</v>
      </c>
      <c r="B33" s="36"/>
    </row>
    <row r="34" spans="1:5" x14ac:dyDescent="0.25">
      <c r="A34" s="2" t="s">
        <v>18</v>
      </c>
      <c r="B34" s="7">
        <v>603.95000000000005</v>
      </c>
    </row>
    <row r="35" spans="1:5" ht="15.75" thickBot="1" x14ac:dyDescent="0.3">
      <c r="A35" s="4" t="s">
        <v>19</v>
      </c>
      <c r="B35" s="9">
        <v>58406</v>
      </c>
    </row>
    <row r="36" spans="1:5" ht="15.75" thickBot="1" x14ac:dyDescent="0.3">
      <c r="A36" s="15" t="s">
        <v>6</v>
      </c>
      <c r="B36" s="14">
        <f>SUM(B34:B35)</f>
        <v>59009.95</v>
      </c>
      <c r="E36" s="20"/>
    </row>
  </sheetData>
  <mergeCells count="5">
    <mergeCell ref="A1:B1"/>
    <mergeCell ref="A2:B2"/>
    <mergeCell ref="A8:B8"/>
    <mergeCell ref="A14:B14"/>
    <mergeCell ref="A33:B33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05369-5905-4D92-8C4D-275C80905F8D}">
  <dimension ref="A1:E36"/>
  <sheetViews>
    <sheetView topLeftCell="A4" workbookViewId="0">
      <selection activeCell="B22" sqref="B22"/>
    </sheetView>
  </sheetViews>
  <sheetFormatPr defaultRowHeight="15" x14ac:dyDescent="0.25"/>
  <cols>
    <col min="1" max="1" width="60" customWidth="1"/>
    <col min="2" max="2" width="18.28515625" customWidth="1"/>
  </cols>
  <sheetData>
    <row r="1" spans="1:2" ht="15.75" thickBot="1" x14ac:dyDescent="0.3">
      <c r="A1" s="31" t="s">
        <v>23</v>
      </c>
      <c r="B1" s="32"/>
    </row>
    <row r="2" spans="1:2" ht="15.75" thickBot="1" x14ac:dyDescent="0.3">
      <c r="A2" s="33">
        <v>44652</v>
      </c>
      <c r="B2" s="34"/>
    </row>
    <row r="3" spans="1:2" ht="15.75" thickBot="1" x14ac:dyDescent="0.3"/>
    <row r="4" spans="1:2" ht="15.75" thickBot="1" x14ac:dyDescent="0.3">
      <c r="A4" s="12" t="s">
        <v>0</v>
      </c>
      <c r="B4" s="13" t="s">
        <v>1</v>
      </c>
    </row>
    <row r="5" spans="1:2" ht="15.75" thickBot="1" x14ac:dyDescent="0.3"/>
    <row r="6" spans="1:2" ht="15.75" thickBot="1" x14ac:dyDescent="0.3">
      <c r="A6" s="15" t="s">
        <v>2</v>
      </c>
      <c r="B6" s="14">
        <f>'MARCO 2022'!B36</f>
        <v>59009.95</v>
      </c>
    </row>
    <row r="7" spans="1:2" ht="15.75" thickBot="1" x14ac:dyDescent="0.3">
      <c r="A7" s="16"/>
      <c r="B7" s="1"/>
    </row>
    <row r="8" spans="1:2" ht="15.75" thickBot="1" x14ac:dyDescent="0.3">
      <c r="A8" s="35" t="s">
        <v>3</v>
      </c>
      <c r="B8" s="36"/>
    </row>
    <row r="9" spans="1:2" x14ac:dyDescent="0.25">
      <c r="A9" s="2" t="s">
        <v>4</v>
      </c>
      <c r="B9" s="7">
        <f>794690+33400</f>
        <v>828090</v>
      </c>
    </row>
    <row r="10" spans="1:2" x14ac:dyDescent="0.25">
      <c r="A10" s="3" t="s">
        <v>20</v>
      </c>
      <c r="B10" s="8">
        <v>1918.42</v>
      </c>
    </row>
    <row r="11" spans="1:2" ht="15.75" thickBot="1" x14ac:dyDescent="0.3">
      <c r="A11" s="4" t="s">
        <v>5</v>
      </c>
      <c r="B11" s="9">
        <v>0</v>
      </c>
    </row>
    <row r="12" spans="1:2" ht="15.75" thickBot="1" x14ac:dyDescent="0.3">
      <c r="A12" s="15" t="s">
        <v>6</v>
      </c>
      <c r="B12" s="14">
        <f>SUM(B9:B11)</f>
        <v>830008.42</v>
      </c>
    </row>
    <row r="13" spans="1:2" ht="15.75" thickBot="1" x14ac:dyDescent="0.3"/>
    <row r="14" spans="1:2" ht="15.75" thickBot="1" x14ac:dyDescent="0.3">
      <c r="A14" s="37" t="s">
        <v>7</v>
      </c>
      <c r="B14" s="38"/>
    </row>
    <row r="15" spans="1:2" x14ac:dyDescent="0.25">
      <c r="A15" s="6" t="s">
        <v>8</v>
      </c>
      <c r="B15" s="10">
        <v>190530.04</v>
      </c>
    </row>
    <row r="16" spans="1:2" x14ac:dyDescent="0.25">
      <c r="A16" s="6" t="s">
        <v>24</v>
      </c>
      <c r="B16" s="10">
        <v>0</v>
      </c>
    </row>
    <row r="17" spans="1:2" x14ac:dyDescent="0.25">
      <c r="A17" s="3" t="s">
        <v>9</v>
      </c>
      <c r="B17" s="8">
        <v>0</v>
      </c>
    </row>
    <row r="18" spans="1:2" x14ac:dyDescent="0.25">
      <c r="A18" s="3" t="s">
        <v>10</v>
      </c>
      <c r="B18" s="8">
        <v>6279.3</v>
      </c>
    </row>
    <row r="19" spans="1:2" ht="15.75" thickBot="1" x14ac:dyDescent="0.3">
      <c r="A19" s="5" t="s">
        <v>11</v>
      </c>
      <c r="B19" s="11">
        <v>0</v>
      </c>
    </row>
    <row r="20" spans="1:2" ht="15.75" thickBot="1" x14ac:dyDescent="0.3">
      <c r="A20" s="18" t="s">
        <v>13</v>
      </c>
      <c r="B20" s="19">
        <f>SUM(B15:B19)</f>
        <v>196809.34</v>
      </c>
    </row>
    <row r="21" spans="1:2" x14ac:dyDescent="0.25">
      <c r="A21" s="6" t="s">
        <v>25</v>
      </c>
      <c r="B21" s="10">
        <f>269091.85+80160.68+20555.69</f>
        <v>369808.22</v>
      </c>
    </row>
    <row r="22" spans="1:2" x14ac:dyDescent="0.25">
      <c r="A22" s="3" t="s">
        <v>27</v>
      </c>
      <c r="B22" s="8">
        <v>198392.57</v>
      </c>
    </row>
    <row r="23" spans="1:2" x14ac:dyDescent="0.25">
      <c r="A23" s="3" t="s">
        <v>26</v>
      </c>
      <c r="B23" s="8">
        <v>0</v>
      </c>
    </row>
    <row r="24" spans="1:2" x14ac:dyDescent="0.25">
      <c r="A24" s="3" t="s">
        <v>12</v>
      </c>
      <c r="B24" s="8">
        <v>617.1</v>
      </c>
    </row>
    <row r="25" spans="1:2" x14ac:dyDescent="0.25">
      <c r="A25" s="3" t="s">
        <v>14</v>
      </c>
      <c r="B25" s="8">
        <v>695.42</v>
      </c>
    </row>
    <row r="26" spans="1:2" ht="15.75" thickBot="1" x14ac:dyDescent="0.3">
      <c r="A26" s="5" t="s">
        <v>15</v>
      </c>
      <c r="B26" s="11"/>
    </row>
    <row r="27" spans="1:2" ht="15.75" thickBot="1" x14ac:dyDescent="0.3">
      <c r="A27" s="18" t="s">
        <v>22</v>
      </c>
      <c r="B27" s="19">
        <f>SUM(B20:B26)</f>
        <v>766322.64999999991</v>
      </c>
    </row>
    <row r="28" spans="1:2" ht="15.75" thickBot="1" x14ac:dyDescent="0.3"/>
    <row r="29" spans="1:2" ht="15.75" thickBot="1" x14ac:dyDescent="0.3">
      <c r="A29" s="12" t="s">
        <v>16</v>
      </c>
      <c r="B29" s="17">
        <f>B12-B27</f>
        <v>63685.770000000135</v>
      </c>
    </row>
    <row r="30" spans="1:2" ht="15.75" thickBot="1" x14ac:dyDescent="0.3"/>
    <row r="31" spans="1:2" ht="15.75" thickBot="1" x14ac:dyDescent="0.3">
      <c r="A31" s="15" t="s">
        <v>21</v>
      </c>
      <c r="B31" s="14">
        <f>B6+B12-B27</f>
        <v>122695.72000000009</v>
      </c>
    </row>
    <row r="32" spans="1:2" ht="15.75" thickBot="1" x14ac:dyDescent="0.3"/>
    <row r="33" spans="1:5" ht="15.75" thickBot="1" x14ac:dyDescent="0.3">
      <c r="A33" s="35" t="s">
        <v>17</v>
      </c>
      <c r="B33" s="36"/>
    </row>
    <row r="34" spans="1:5" x14ac:dyDescent="0.25">
      <c r="A34" s="2" t="s">
        <v>18</v>
      </c>
      <c r="B34" s="7">
        <v>9013.2000000000007</v>
      </c>
    </row>
    <row r="35" spans="1:5" ht="15.75" thickBot="1" x14ac:dyDescent="0.3">
      <c r="A35" s="4" t="s">
        <v>19</v>
      </c>
      <c r="B35" s="9">
        <v>113682.52</v>
      </c>
    </row>
    <row r="36" spans="1:5" ht="15.75" thickBot="1" x14ac:dyDescent="0.3">
      <c r="A36" s="15" t="s">
        <v>6</v>
      </c>
      <c r="B36" s="14">
        <f>SUM(B34:B35)</f>
        <v>122695.72</v>
      </c>
      <c r="E36" s="20"/>
    </row>
  </sheetData>
  <mergeCells count="5">
    <mergeCell ref="A1:B1"/>
    <mergeCell ref="A2:B2"/>
    <mergeCell ref="A8:B8"/>
    <mergeCell ref="A14:B14"/>
    <mergeCell ref="A33:B33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36919-290A-4906-A0CC-AA29FF79A27E}">
  <dimension ref="A1:E36"/>
  <sheetViews>
    <sheetView workbookViewId="0">
      <selection activeCell="F30" sqref="F30"/>
    </sheetView>
  </sheetViews>
  <sheetFormatPr defaultRowHeight="15" x14ac:dyDescent="0.25"/>
  <cols>
    <col min="1" max="1" width="60" customWidth="1"/>
    <col min="2" max="2" width="18.28515625" customWidth="1"/>
  </cols>
  <sheetData>
    <row r="1" spans="1:2" ht="15.75" thickBot="1" x14ac:dyDescent="0.3">
      <c r="A1" s="31" t="s">
        <v>23</v>
      </c>
      <c r="B1" s="32"/>
    </row>
    <row r="2" spans="1:2" ht="15.75" thickBot="1" x14ac:dyDescent="0.3">
      <c r="A2" s="33">
        <v>44682</v>
      </c>
      <c r="B2" s="34"/>
    </row>
    <row r="3" spans="1:2" ht="15.75" thickBot="1" x14ac:dyDescent="0.3"/>
    <row r="4" spans="1:2" ht="15.75" thickBot="1" x14ac:dyDescent="0.3">
      <c r="A4" s="12" t="s">
        <v>0</v>
      </c>
      <c r="B4" s="13" t="s">
        <v>1</v>
      </c>
    </row>
    <row r="5" spans="1:2" ht="15.75" thickBot="1" x14ac:dyDescent="0.3"/>
    <row r="6" spans="1:2" ht="15.75" thickBot="1" x14ac:dyDescent="0.3">
      <c r="A6" s="15" t="s">
        <v>2</v>
      </c>
      <c r="B6" s="14">
        <f>'ABRIL 2022'!B36</f>
        <v>122695.72</v>
      </c>
    </row>
    <row r="7" spans="1:2" ht="15.75" thickBot="1" x14ac:dyDescent="0.3">
      <c r="A7" s="16"/>
      <c r="B7" s="1"/>
    </row>
    <row r="8" spans="1:2" ht="15.75" thickBot="1" x14ac:dyDescent="0.3">
      <c r="A8" s="35" t="s">
        <v>3</v>
      </c>
      <c r="B8" s="36"/>
    </row>
    <row r="9" spans="1:2" x14ac:dyDescent="0.25">
      <c r="A9" s="2" t="s">
        <v>4</v>
      </c>
      <c r="B9" s="7">
        <f>794690+33400</f>
        <v>828090</v>
      </c>
    </row>
    <row r="10" spans="1:2" x14ac:dyDescent="0.25">
      <c r="A10" s="3" t="s">
        <v>20</v>
      </c>
      <c r="B10" s="8">
        <v>1918.42</v>
      </c>
    </row>
    <row r="11" spans="1:2" ht="15.75" thickBot="1" x14ac:dyDescent="0.3">
      <c r="A11" s="4" t="s">
        <v>5</v>
      </c>
      <c r="B11" s="9">
        <v>0</v>
      </c>
    </row>
    <row r="12" spans="1:2" ht="15.75" thickBot="1" x14ac:dyDescent="0.3">
      <c r="A12" s="15" t="s">
        <v>6</v>
      </c>
      <c r="B12" s="14">
        <f>SUM(B9:B11)</f>
        <v>830008.42</v>
      </c>
    </row>
    <row r="13" spans="1:2" ht="15.75" thickBot="1" x14ac:dyDescent="0.3"/>
    <row r="14" spans="1:2" ht="15.75" thickBot="1" x14ac:dyDescent="0.3">
      <c r="A14" s="37" t="s">
        <v>7</v>
      </c>
      <c r="B14" s="38"/>
    </row>
    <row r="15" spans="1:2" x14ac:dyDescent="0.25">
      <c r="A15" s="6" t="s">
        <v>8</v>
      </c>
      <c r="B15" s="10">
        <v>190530.04</v>
      </c>
    </row>
    <row r="16" spans="1:2" x14ac:dyDescent="0.25">
      <c r="A16" s="6" t="s">
        <v>24</v>
      </c>
      <c r="B16" s="10">
        <v>0</v>
      </c>
    </row>
    <row r="17" spans="1:2" x14ac:dyDescent="0.25">
      <c r="A17" s="3" t="s">
        <v>9</v>
      </c>
      <c r="B17" s="8">
        <v>0</v>
      </c>
    </row>
    <row r="18" spans="1:2" x14ac:dyDescent="0.25">
      <c r="A18" s="3" t="s">
        <v>10</v>
      </c>
      <c r="B18" s="8">
        <v>6279.3</v>
      </c>
    </row>
    <row r="19" spans="1:2" ht="15.75" thickBot="1" x14ac:dyDescent="0.3">
      <c r="A19" s="5" t="s">
        <v>11</v>
      </c>
      <c r="B19" s="11">
        <v>0</v>
      </c>
    </row>
    <row r="20" spans="1:2" ht="15.75" thickBot="1" x14ac:dyDescent="0.3">
      <c r="A20" s="18" t="s">
        <v>13</v>
      </c>
      <c r="B20" s="19">
        <f>SUM(B15:B19)</f>
        <v>196809.34</v>
      </c>
    </row>
    <row r="21" spans="1:2" x14ac:dyDescent="0.25">
      <c r="A21" s="6" t="s">
        <v>25</v>
      </c>
      <c r="B21" s="10">
        <f>269091.85+80160.68+20555.69</f>
        <v>369808.22</v>
      </c>
    </row>
    <row r="22" spans="1:2" x14ac:dyDescent="0.25">
      <c r="A22" s="3" t="s">
        <v>27</v>
      </c>
      <c r="B22" s="8">
        <v>198392.57</v>
      </c>
    </row>
    <row r="23" spans="1:2" x14ac:dyDescent="0.25">
      <c r="A23" s="3" t="s">
        <v>26</v>
      </c>
      <c r="B23" s="8">
        <v>0</v>
      </c>
    </row>
    <row r="24" spans="1:2" x14ac:dyDescent="0.25">
      <c r="A24" s="3" t="s">
        <v>12</v>
      </c>
      <c r="B24" s="8">
        <v>617.1</v>
      </c>
    </row>
    <row r="25" spans="1:2" x14ac:dyDescent="0.25">
      <c r="A25" s="3" t="s">
        <v>14</v>
      </c>
      <c r="B25" s="8">
        <v>695.42</v>
      </c>
    </row>
    <row r="26" spans="1:2" ht="15.75" thickBot="1" x14ac:dyDescent="0.3">
      <c r="A26" s="5" t="s">
        <v>15</v>
      </c>
      <c r="B26" s="11"/>
    </row>
    <row r="27" spans="1:2" ht="15.75" thickBot="1" x14ac:dyDescent="0.3">
      <c r="A27" s="18" t="s">
        <v>22</v>
      </c>
      <c r="B27" s="19">
        <f>SUM(B20:B26)</f>
        <v>766322.64999999991</v>
      </c>
    </row>
    <row r="28" spans="1:2" ht="15.75" thickBot="1" x14ac:dyDescent="0.3"/>
    <row r="29" spans="1:2" ht="15.75" thickBot="1" x14ac:dyDescent="0.3">
      <c r="A29" s="12" t="s">
        <v>16</v>
      </c>
      <c r="B29" s="17">
        <f>B12-B27</f>
        <v>63685.770000000135</v>
      </c>
    </row>
    <row r="30" spans="1:2" ht="15.75" thickBot="1" x14ac:dyDescent="0.3"/>
    <row r="31" spans="1:2" ht="15.75" thickBot="1" x14ac:dyDescent="0.3">
      <c r="A31" s="15" t="s">
        <v>21</v>
      </c>
      <c r="B31" s="14">
        <f>B6+B12-B27</f>
        <v>186381.49000000011</v>
      </c>
    </row>
    <row r="32" spans="1:2" ht="15.75" thickBot="1" x14ac:dyDescent="0.3"/>
    <row r="33" spans="1:5" ht="15.75" thickBot="1" x14ac:dyDescent="0.3">
      <c r="A33" s="35" t="s">
        <v>17</v>
      </c>
      <c r="B33" s="36"/>
    </row>
    <row r="34" spans="1:5" x14ac:dyDescent="0.25">
      <c r="A34" s="2" t="s">
        <v>18</v>
      </c>
      <c r="B34" s="7">
        <v>9013.2000000000007</v>
      </c>
    </row>
    <row r="35" spans="1:5" ht="15.75" thickBot="1" x14ac:dyDescent="0.3">
      <c r="A35" s="4" t="s">
        <v>19</v>
      </c>
      <c r="B35" s="9">
        <v>113682.52</v>
      </c>
    </row>
    <row r="36" spans="1:5" ht="15.75" thickBot="1" x14ac:dyDescent="0.3">
      <c r="A36" s="15" t="s">
        <v>6</v>
      </c>
      <c r="B36" s="14">
        <f>SUM(B34:B35)</f>
        <v>122695.72</v>
      </c>
      <c r="E36" s="20"/>
    </row>
  </sheetData>
  <mergeCells count="5">
    <mergeCell ref="A1:B1"/>
    <mergeCell ref="A2:B2"/>
    <mergeCell ref="A8:B8"/>
    <mergeCell ref="A14:B14"/>
    <mergeCell ref="A33:B33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AB1EA-6C60-46D6-9AE8-4402A89473BB}">
  <dimension ref="A1:D42"/>
  <sheetViews>
    <sheetView topLeftCell="A13" workbookViewId="0">
      <selection activeCell="B42" sqref="B42"/>
    </sheetView>
  </sheetViews>
  <sheetFormatPr defaultRowHeight="15" x14ac:dyDescent="0.25"/>
  <cols>
    <col min="1" max="1" width="60" customWidth="1"/>
    <col min="2" max="2" width="18.28515625" customWidth="1"/>
    <col min="4" max="4" width="9.85546875" bestFit="1" customWidth="1"/>
  </cols>
  <sheetData>
    <row r="1" spans="1:2" ht="15.75" thickBot="1" x14ac:dyDescent="0.3">
      <c r="A1" s="31" t="s">
        <v>36</v>
      </c>
      <c r="B1" s="32"/>
    </row>
    <row r="2" spans="1:2" ht="15.75" thickBot="1" x14ac:dyDescent="0.3">
      <c r="A2" s="33">
        <v>44682</v>
      </c>
      <c r="B2" s="34"/>
    </row>
    <row r="3" spans="1:2" ht="15.75" thickBot="1" x14ac:dyDescent="0.3"/>
    <row r="4" spans="1:2" ht="15.75" thickBot="1" x14ac:dyDescent="0.3">
      <c r="A4" s="12" t="s">
        <v>0</v>
      </c>
      <c r="B4" s="13" t="s">
        <v>1</v>
      </c>
    </row>
    <row r="5" spans="1:2" ht="15.75" thickBot="1" x14ac:dyDescent="0.3"/>
    <row r="6" spans="1:2" ht="15.75" thickBot="1" x14ac:dyDescent="0.3">
      <c r="A6" s="15" t="s">
        <v>2</v>
      </c>
      <c r="B6" s="14">
        <f>'ABRIL 2022'!B31</f>
        <v>122695.72000000009</v>
      </c>
    </row>
    <row r="7" spans="1:2" ht="15.75" thickBot="1" x14ac:dyDescent="0.3">
      <c r="A7" s="16"/>
      <c r="B7" s="1" t="s">
        <v>28</v>
      </c>
    </row>
    <row r="8" spans="1:2" ht="15.75" thickBot="1" x14ac:dyDescent="0.3">
      <c r="A8" s="35" t="s">
        <v>3</v>
      </c>
      <c r="B8" s="36"/>
    </row>
    <row r="9" spans="1:2" x14ac:dyDescent="0.25">
      <c r="A9" s="2" t="s">
        <v>4</v>
      </c>
      <c r="B9" s="7">
        <f>794690+33400</f>
        <v>828090</v>
      </c>
    </row>
    <row r="10" spans="1:2" x14ac:dyDescent="0.25">
      <c r="A10" s="3" t="s">
        <v>20</v>
      </c>
      <c r="B10" s="8">
        <v>2550.48</v>
      </c>
    </row>
    <row r="11" spans="1:2" ht="15.75" thickBot="1" x14ac:dyDescent="0.3">
      <c r="A11" s="4" t="s">
        <v>5</v>
      </c>
      <c r="B11" s="30" t="s">
        <v>30</v>
      </c>
    </row>
    <row r="12" spans="1:2" ht="15.75" thickBot="1" x14ac:dyDescent="0.3">
      <c r="A12" s="15" t="s">
        <v>6</v>
      </c>
      <c r="B12" s="14">
        <f>SUM(B9:B11)</f>
        <v>830640.48</v>
      </c>
    </row>
    <row r="13" spans="1:2" ht="15.75" thickBot="1" x14ac:dyDescent="0.3"/>
    <row r="14" spans="1:2" ht="15.75" thickBot="1" x14ac:dyDescent="0.3">
      <c r="A14" s="21" t="s">
        <v>7</v>
      </c>
      <c r="B14" s="22"/>
    </row>
    <row r="15" spans="1:2" ht="15.75" thickBot="1" x14ac:dyDescent="0.3">
      <c r="A15" s="18" t="s">
        <v>13</v>
      </c>
      <c r="B15" s="19">
        <f>SUM(B16:B21)</f>
        <v>200092.85</v>
      </c>
    </row>
    <row r="16" spans="1:2" x14ac:dyDescent="0.25">
      <c r="A16" s="6" t="s">
        <v>8</v>
      </c>
      <c r="B16" s="10">
        <v>191532.66</v>
      </c>
    </row>
    <row r="17" spans="1:4" x14ac:dyDescent="0.25">
      <c r="A17" s="6" t="s">
        <v>29</v>
      </c>
      <c r="B17" s="23" t="s">
        <v>30</v>
      </c>
    </row>
    <row r="18" spans="1:4" x14ac:dyDescent="0.25">
      <c r="A18" s="6" t="s">
        <v>24</v>
      </c>
      <c r="B18" s="23" t="s">
        <v>30</v>
      </c>
    </row>
    <row r="19" spans="1:4" x14ac:dyDescent="0.25">
      <c r="A19" s="3" t="s">
        <v>9</v>
      </c>
      <c r="B19" s="24" t="s">
        <v>30</v>
      </c>
    </row>
    <row r="20" spans="1:4" x14ac:dyDescent="0.25">
      <c r="A20" s="3" t="s">
        <v>10</v>
      </c>
      <c r="B20" s="8">
        <v>8560.19</v>
      </c>
    </row>
    <row r="21" spans="1:4" ht="15.75" thickBot="1" x14ac:dyDescent="0.3">
      <c r="A21" s="5" t="s">
        <v>11</v>
      </c>
      <c r="B21" s="25" t="s">
        <v>30</v>
      </c>
    </row>
    <row r="22" spans="1:4" ht="15.75" thickBot="1" x14ac:dyDescent="0.3">
      <c r="A22" s="18" t="s">
        <v>31</v>
      </c>
      <c r="B22" s="19">
        <f>SUM(B23:B25)</f>
        <v>382234.8</v>
      </c>
    </row>
    <row r="23" spans="1:4" x14ac:dyDescent="0.25">
      <c r="A23" s="6" t="s">
        <v>32</v>
      </c>
      <c r="B23" s="10">
        <f>290569.55+71538.01+20127.24</f>
        <v>382234.8</v>
      </c>
    </row>
    <row r="24" spans="1:4" x14ac:dyDescent="0.25">
      <c r="A24" s="6" t="s">
        <v>33</v>
      </c>
      <c r="B24" s="23" t="s">
        <v>30</v>
      </c>
    </row>
    <row r="25" spans="1:4" x14ac:dyDescent="0.25">
      <c r="A25" s="6" t="s">
        <v>34</v>
      </c>
      <c r="B25" s="23" t="s">
        <v>30</v>
      </c>
    </row>
    <row r="26" spans="1:4" x14ac:dyDescent="0.25">
      <c r="A26" s="26" t="s">
        <v>35</v>
      </c>
      <c r="B26" s="27">
        <f>SUM(B27:B28)</f>
        <v>224755.75</v>
      </c>
    </row>
    <row r="27" spans="1:4" x14ac:dyDescent="0.25">
      <c r="A27" s="3" t="s">
        <v>27</v>
      </c>
      <c r="B27" s="8">
        <v>224755.75</v>
      </c>
    </row>
    <row r="28" spans="1:4" x14ac:dyDescent="0.25">
      <c r="A28" s="3" t="s">
        <v>26</v>
      </c>
      <c r="B28" s="24" t="s">
        <v>30</v>
      </c>
    </row>
    <row r="29" spans="1:4" x14ac:dyDescent="0.25">
      <c r="A29" s="28"/>
      <c r="B29" s="29"/>
    </row>
    <row r="30" spans="1:4" x14ac:dyDescent="0.25">
      <c r="A30" s="3" t="s">
        <v>12</v>
      </c>
      <c r="B30" s="8">
        <f>641.8-B32</f>
        <v>641.79999999999995</v>
      </c>
      <c r="D30" s="20"/>
    </row>
    <row r="31" spans="1:4" x14ac:dyDescent="0.25">
      <c r="A31" s="3" t="s">
        <v>14</v>
      </c>
      <c r="B31" s="8">
        <v>586.47</v>
      </c>
    </row>
    <row r="32" spans="1:4" ht="15.75" thickBot="1" x14ac:dyDescent="0.3">
      <c r="A32" s="5" t="s">
        <v>15</v>
      </c>
      <c r="B32" s="11">
        <v>0</v>
      </c>
    </row>
    <row r="33" spans="1:2" ht="15.75" thickBot="1" x14ac:dyDescent="0.3">
      <c r="A33" s="18" t="s">
        <v>22</v>
      </c>
      <c r="B33" s="19">
        <f>B15+B22+B26+B30+B31+B32</f>
        <v>808311.67</v>
      </c>
    </row>
    <row r="34" spans="1:2" ht="15.75" thickBot="1" x14ac:dyDescent="0.3"/>
    <row r="35" spans="1:2" ht="15.75" thickBot="1" x14ac:dyDescent="0.3">
      <c r="A35" s="12" t="s">
        <v>16</v>
      </c>
      <c r="B35" s="17">
        <f>B12-B33</f>
        <v>22328.809999999939</v>
      </c>
    </row>
    <row r="36" spans="1:2" ht="15.75" thickBot="1" x14ac:dyDescent="0.3"/>
    <row r="37" spans="1:2" ht="15.75" thickBot="1" x14ac:dyDescent="0.3">
      <c r="A37" s="15" t="s">
        <v>21</v>
      </c>
      <c r="B37" s="14">
        <f>B6+B12-B33</f>
        <v>145024.53000000003</v>
      </c>
    </row>
    <row r="38" spans="1:2" ht="15.75" thickBot="1" x14ac:dyDescent="0.3"/>
    <row r="39" spans="1:2" ht="15.75" thickBot="1" x14ac:dyDescent="0.3">
      <c r="A39" s="35" t="s">
        <v>17</v>
      </c>
      <c r="B39" s="36"/>
    </row>
    <row r="40" spans="1:2" x14ac:dyDescent="0.25">
      <c r="A40" s="2" t="s">
        <v>18</v>
      </c>
      <c r="B40" s="7">
        <v>19.41</v>
      </c>
    </row>
    <row r="41" spans="1:2" ht="15.75" thickBot="1" x14ac:dyDescent="0.3">
      <c r="A41" s="4" t="s">
        <v>19</v>
      </c>
      <c r="B41" s="9">
        <v>145005.12</v>
      </c>
    </row>
    <row r="42" spans="1:2" ht="15.75" thickBot="1" x14ac:dyDescent="0.3">
      <c r="A42" s="15" t="s">
        <v>6</v>
      </c>
      <c r="B42" s="14">
        <f>SUM(B40:B41)</f>
        <v>145024.53</v>
      </c>
    </row>
  </sheetData>
  <mergeCells count="4">
    <mergeCell ref="A1:B1"/>
    <mergeCell ref="A2:B2"/>
    <mergeCell ref="A8:B8"/>
    <mergeCell ref="A39:B39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F577A-E3E6-4056-BE71-E3E6D7958434}">
  <dimension ref="A1:D42"/>
  <sheetViews>
    <sheetView topLeftCell="A13" workbookViewId="0">
      <selection activeCell="A3" sqref="A3"/>
    </sheetView>
  </sheetViews>
  <sheetFormatPr defaultRowHeight="15" x14ac:dyDescent="0.25"/>
  <cols>
    <col min="1" max="1" width="60" customWidth="1"/>
    <col min="2" max="2" width="18.28515625" customWidth="1"/>
    <col min="4" max="4" width="9.85546875" bestFit="1" customWidth="1"/>
  </cols>
  <sheetData>
    <row r="1" spans="1:2" ht="15.75" thickBot="1" x14ac:dyDescent="0.3">
      <c r="A1" s="31" t="s">
        <v>36</v>
      </c>
      <c r="B1" s="32"/>
    </row>
    <row r="2" spans="1:2" ht="15.75" thickBot="1" x14ac:dyDescent="0.3">
      <c r="A2" s="33">
        <v>44713</v>
      </c>
      <c r="B2" s="34"/>
    </row>
    <row r="3" spans="1:2" ht="15.75" thickBot="1" x14ac:dyDescent="0.3"/>
    <row r="4" spans="1:2" ht="15.75" thickBot="1" x14ac:dyDescent="0.3">
      <c r="A4" s="12" t="s">
        <v>0</v>
      </c>
      <c r="B4" s="13" t="s">
        <v>1</v>
      </c>
    </row>
    <row r="5" spans="1:2" ht="15.75" thickBot="1" x14ac:dyDescent="0.3"/>
    <row r="6" spans="1:2" ht="15.75" thickBot="1" x14ac:dyDescent="0.3">
      <c r="A6" s="15" t="s">
        <v>2</v>
      </c>
      <c r="B6" s="14">
        <f>'MAIO 2022 NOVA '!B37</f>
        <v>145024.53000000003</v>
      </c>
    </row>
    <row r="7" spans="1:2" ht="15.75" thickBot="1" x14ac:dyDescent="0.3">
      <c r="A7" s="16"/>
      <c r="B7" s="1" t="s">
        <v>28</v>
      </c>
    </row>
    <row r="8" spans="1:2" ht="15.75" thickBot="1" x14ac:dyDescent="0.3">
      <c r="A8" s="35" t="s">
        <v>3</v>
      </c>
      <c r="B8" s="36"/>
    </row>
    <row r="9" spans="1:2" x14ac:dyDescent="0.25">
      <c r="A9" s="2" t="s">
        <v>4</v>
      </c>
      <c r="B9" s="7">
        <v>839250</v>
      </c>
    </row>
    <row r="10" spans="1:2" x14ac:dyDescent="0.25">
      <c r="A10" s="3" t="s">
        <v>20</v>
      </c>
      <c r="B10" s="8">
        <v>3145.41</v>
      </c>
    </row>
    <row r="11" spans="1:2" ht="15.75" thickBot="1" x14ac:dyDescent="0.3">
      <c r="A11" s="4" t="s">
        <v>5</v>
      </c>
      <c r="B11" s="30" t="s">
        <v>30</v>
      </c>
    </row>
    <row r="12" spans="1:2" ht="15.75" thickBot="1" x14ac:dyDescent="0.3">
      <c r="A12" s="15" t="s">
        <v>6</v>
      </c>
      <c r="B12" s="14">
        <f>SUM(B9:B11)</f>
        <v>842395.41</v>
      </c>
    </row>
    <row r="13" spans="1:2" ht="15.75" thickBot="1" x14ac:dyDescent="0.3"/>
    <row r="14" spans="1:2" ht="15.75" thickBot="1" x14ac:dyDescent="0.3">
      <c r="A14" s="21" t="s">
        <v>7</v>
      </c>
      <c r="B14" s="22"/>
    </row>
    <row r="15" spans="1:2" ht="15.75" thickBot="1" x14ac:dyDescent="0.3">
      <c r="A15" s="18" t="s">
        <v>13</v>
      </c>
      <c r="B15" s="19">
        <f>SUM(B16:B21)</f>
        <v>228444.08000000002</v>
      </c>
    </row>
    <row r="16" spans="1:2" x14ac:dyDescent="0.25">
      <c r="A16" s="6" t="s">
        <v>8</v>
      </c>
      <c r="B16" s="10">
        <v>203447.91</v>
      </c>
    </row>
    <row r="17" spans="1:4" x14ac:dyDescent="0.25">
      <c r="A17" s="6" t="s">
        <v>29</v>
      </c>
      <c r="B17" s="23" t="s">
        <v>30</v>
      </c>
    </row>
    <row r="18" spans="1:4" x14ac:dyDescent="0.25">
      <c r="A18" s="6" t="s">
        <v>24</v>
      </c>
      <c r="B18" s="23" t="s">
        <v>30</v>
      </c>
    </row>
    <row r="19" spans="1:4" x14ac:dyDescent="0.25">
      <c r="A19" s="3" t="s">
        <v>9</v>
      </c>
      <c r="B19" s="24" t="s">
        <v>30</v>
      </c>
    </row>
    <row r="20" spans="1:4" x14ac:dyDescent="0.25">
      <c r="A20" s="3" t="s">
        <v>10</v>
      </c>
      <c r="B20" s="8">
        <v>24996.17</v>
      </c>
    </row>
    <row r="21" spans="1:4" ht="15.75" thickBot="1" x14ac:dyDescent="0.3">
      <c r="A21" s="5" t="s">
        <v>11</v>
      </c>
      <c r="B21" s="25" t="s">
        <v>30</v>
      </c>
    </row>
    <row r="22" spans="1:4" ht="15.75" thickBot="1" x14ac:dyDescent="0.3">
      <c r="A22" s="18" t="s">
        <v>31</v>
      </c>
      <c r="B22" s="19">
        <f>SUM(B23:B25)</f>
        <v>374503.22</v>
      </c>
    </row>
    <row r="23" spans="1:4" x14ac:dyDescent="0.25">
      <c r="A23" s="6" t="s">
        <v>32</v>
      </c>
      <c r="B23" s="10">
        <f>284776.35+67603.27+22123.6</f>
        <v>374503.22</v>
      </c>
    </row>
    <row r="24" spans="1:4" x14ac:dyDescent="0.25">
      <c r="A24" s="6" t="s">
        <v>33</v>
      </c>
      <c r="B24" s="23" t="s">
        <v>30</v>
      </c>
    </row>
    <row r="25" spans="1:4" x14ac:dyDescent="0.25">
      <c r="A25" s="6" t="s">
        <v>34</v>
      </c>
      <c r="B25" s="23" t="s">
        <v>30</v>
      </c>
    </row>
    <row r="26" spans="1:4" x14ac:dyDescent="0.25">
      <c r="A26" s="26" t="s">
        <v>35</v>
      </c>
      <c r="B26" s="27">
        <f>SUM(B27:B28)</f>
        <v>311280.40999999997</v>
      </c>
    </row>
    <row r="27" spans="1:4" x14ac:dyDescent="0.25">
      <c r="A27" s="3" t="s">
        <v>27</v>
      </c>
      <c r="B27" s="8">
        <v>311280.40999999997</v>
      </c>
    </row>
    <row r="28" spans="1:4" x14ac:dyDescent="0.25">
      <c r="A28" s="3" t="s">
        <v>26</v>
      </c>
      <c r="B28" s="24" t="s">
        <v>30</v>
      </c>
    </row>
    <row r="29" spans="1:4" x14ac:dyDescent="0.25">
      <c r="A29" s="28"/>
      <c r="B29" s="29"/>
    </row>
    <row r="30" spans="1:4" x14ac:dyDescent="0.25">
      <c r="A30" s="3" t="s">
        <v>12</v>
      </c>
      <c r="B30" s="8">
        <v>628.67999999999995</v>
      </c>
      <c r="D30" s="20"/>
    </row>
    <row r="31" spans="1:4" x14ac:dyDescent="0.25">
      <c r="A31" s="3" t="s">
        <v>14</v>
      </c>
      <c r="B31" s="8">
        <v>731.45</v>
      </c>
    </row>
    <row r="32" spans="1:4" ht="15.75" thickBot="1" x14ac:dyDescent="0.3">
      <c r="A32" s="5" t="s">
        <v>15</v>
      </c>
      <c r="B32" s="11">
        <v>0</v>
      </c>
    </row>
    <row r="33" spans="1:2" ht="15.75" thickBot="1" x14ac:dyDescent="0.3">
      <c r="A33" s="18" t="s">
        <v>22</v>
      </c>
      <c r="B33" s="19">
        <f>B15+B22+B26+B30+B31+B32</f>
        <v>915587.84</v>
      </c>
    </row>
    <row r="34" spans="1:2" ht="15.75" thickBot="1" x14ac:dyDescent="0.3"/>
    <row r="35" spans="1:2" ht="15.75" thickBot="1" x14ac:dyDescent="0.3">
      <c r="A35" s="12" t="s">
        <v>16</v>
      </c>
      <c r="B35" s="17">
        <f>B12-B33</f>
        <v>-73192.429999999935</v>
      </c>
    </row>
    <row r="36" spans="1:2" ht="15.75" thickBot="1" x14ac:dyDescent="0.3"/>
    <row r="37" spans="1:2" ht="15.75" thickBot="1" x14ac:dyDescent="0.3">
      <c r="A37" s="15" t="s">
        <v>21</v>
      </c>
      <c r="B37" s="14">
        <f>B6+B12-B33</f>
        <v>71832.100000000093</v>
      </c>
    </row>
    <row r="38" spans="1:2" ht="15.75" thickBot="1" x14ac:dyDescent="0.3"/>
    <row r="39" spans="1:2" ht="15.75" thickBot="1" x14ac:dyDescent="0.3">
      <c r="A39" s="35" t="s">
        <v>17</v>
      </c>
      <c r="B39" s="36"/>
    </row>
    <row r="40" spans="1:2" x14ac:dyDescent="0.25">
      <c r="A40" s="2" t="s">
        <v>18</v>
      </c>
      <c r="B40" s="7">
        <v>799.12</v>
      </c>
    </row>
    <row r="41" spans="1:2" ht="15.75" thickBot="1" x14ac:dyDescent="0.3">
      <c r="A41" s="4" t="s">
        <v>19</v>
      </c>
      <c r="B41" s="9">
        <v>71032.98</v>
      </c>
    </row>
    <row r="42" spans="1:2" ht="15.75" thickBot="1" x14ac:dyDescent="0.3">
      <c r="A42" s="15" t="s">
        <v>6</v>
      </c>
      <c r="B42" s="14">
        <f>SUM(B40:B41)</f>
        <v>71832.099999999991</v>
      </c>
    </row>
  </sheetData>
  <mergeCells count="4">
    <mergeCell ref="A1:B1"/>
    <mergeCell ref="A2:B2"/>
    <mergeCell ref="A8:B8"/>
    <mergeCell ref="A39:B39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3DCFC-E0B4-4507-B32A-256ABD610451}">
  <dimension ref="A1:D42"/>
  <sheetViews>
    <sheetView topLeftCell="A22" workbookViewId="0">
      <selection activeCell="B24" sqref="B24"/>
    </sheetView>
  </sheetViews>
  <sheetFormatPr defaultRowHeight="15" x14ac:dyDescent="0.25"/>
  <cols>
    <col min="1" max="1" width="60" customWidth="1"/>
    <col min="2" max="2" width="18.28515625" customWidth="1"/>
    <col min="4" max="4" width="9.85546875" bestFit="1" customWidth="1"/>
  </cols>
  <sheetData>
    <row r="1" spans="1:2" ht="15.75" thickBot="1" x14ac:dyDescent="0.3">
      <c r="A1" s="31" t="s">
        <v>36</v>
      </c>
      <c r="B1" s="32"/>
    </row>
    <row r="2" spans="1:2" ht="15.75" thickBot="1" x14ac:dyDescent="0.3">
      <c r="A2" s="33">
        <v>44743</v>
      </c>
      <c r="B2" s="34"/>
    </row>
    <row r="3" spans="1:2" ht="15.75" thickBot="1" x14ac:dyDescent="0.3"/>
    <row r="4" spans="1:2" ht="15.75" thickBot="1" x14ac:dyDescent="0.3">
      <c r="A4" s="12" t="s">
        <v>0</v>
      </c>
      <c r="B4" s="13" t="s">
        <v>1</v>
      </c>
    </row>
    <row r="5" spans="1:2" ht="15.75" thickBot="1" x14ac:dyDescent="0.3"/>
    <row r="6" spans="1:2" ht="15.75" thickBot="1" x14ac:dyDescent="0.3">
      <c r="A6" s="15" t="s">
        <v>2</v>
      </c>
      <c r="B6" s="14">
        <f>'JUNHO 2022'!B42</f>
        <v>71832.099999999991</v>
      </c>
    </row>
    <row r="7" spans="1:2" ht="15.75" thickBot="1" x14ac:dyDescent="0.3">
      <c r="A7" s="16"/>
      <c r="B7" s="1" t="s">
        <v>28</v>
      </c>
    </row>
    <row r="8" spans="1:2" ht="15.75" thickBot="1" x14ac:dyDescent="0.3">
      <c r="A8" s="35" t="s">
        <v>3</v>
      </c>
      <c r="B8" s="36"/>
    </row>
    <row r="9" spans="1:2" x14ac:dyDescent="0.25">
      <c r="A9" s="2" t="s">
        <v>4</v>
      </c>
      <c r="B9" s="7">
        <v>833670</v>
      </c>
    </row>
    <row r="10" spans="1:2" x14ac:dyDescent="0.25">
      <c r="A10" s="3" t="s">
        <v>20</v>
      </c>
      <c r="B10" s="8">
        <v>1147.1500000000001</v>
      </c>
    </row>
    <row r="11" spans="1:2" ht="15.75" thickBot="1" x14ac:dyDescent="0.3">
      <c r="A11" s="4" t="s">
        <v>5</v>
      </c>
      <c r="B11" s="30" t="s">
        <v>30</v>
      </c>
    </row>
    <row r="12" spans="1:2" ht="15.75" thickBot="1" x14ac:dyDescent="0.3">
      <c r="A12" s="15" t="s">
        <v>6</v>
      </c>
      <c r="B12" s="14">
        <f>SUM(B9:B11)</f>
        <v>834817.15</v>
      </c>
    </row>
    <row r="13" spans="1:2" ht="15.75" thickBot="1" x14ac:dyDescent="0.3"/>
    <row r="14" spans="1:2" ht="15.75" thickBot="1" x14ac:dyDescent="0.3">
      <c r="A14" s="21" t="s">
        <v>7</v>
      </c>
      <c r="B14" s="22"/>
    </row>
    <row r="15" spans="1:2" ht="15.75" thickBot="1" x14ac:dyDescent="0.3">
      <c r="A15" s="18" t="s">
        <v>13</v>
      </c>
      <c r="B15" s="19">
        <f>SUM(B16:B21)</f>
        <v>245697.75999999998</v>
      </c>
    </row>
    <row r="16" spans="1:2" x14ac:dyDescent="0.25">
      <c r="A16" s="6" t="s">
        <v>8</v>
      </c>
      <c r="B16" s="10">
        <v>218202.15</v>
      </c>
    </row>
    <row r="17" spans="1:4" x14ac:dyDescent="0.25">
      <c r="A17" s="6" t="s">
        <v>29</v>
      </c>
      <c r="B17" s="23" t="s">
        <v>30</v>
      </c>
    </row>
    <row r="18" spans="1:4" x14ac:dyDescent="0.25">
      <c r="A18" s="6" t="s">
        <v>24</v>
      </c>
      <c r="B18" s="23">
        <v>9407.02</v>
      </c>
    </row>
    <row r="19" spans="1:4" x14ac:dyDescent="0.25">
      <c r="A19" s="3" t="s">
        <v>9</v>
      </c>
      <c r="B19" s="24" t="s">
        <v>30</v>
      </c>
    </row>
    <row r="20" spans="1:4" x14ac:dyDescent="0.25">
      <c r="A20" s="3" t="s">
        <v>10</v>
      </c>
      <c r="B20" s="8">
        <v>18088.59</v>
      </c>
    </row>
    <row r="21" spans="1:4" ht="15.75" thickBot="1" x14ac:dyDescent="0.3">
      <c r="A21" s="5" t="s">
        <v>11</v>
      </c>
      <c r="B21" s="25" t="s">
        <v>30</v>
      </c>
    </row>
    <row r="22" spans="1:4" ht="15.75" thickBot="1" x14ac:dyDescent="0.3">
      <c r="A22" s="18" t="s">
        <v>31</v>
      </c>
      <c r="B22" s="19">
        <f>SUM(B23:B25)</f>
        <v>358801.79</v>
      </c>
    </row>
    <row r="23" spans="1:4" x14ac:dyDescent="0.25">
      <c r="A23" s="6" t="s">
        <v>32</v>
      </c>
      <c r="B23" s="10">
        <f>273645.13+63295.99+21860.67</f>
        <v>358801.79</v>
      </c>
    </row>
    <row r="24" spans="1:4" x14ac:dyDescent="0.25">
      <c r="A24" s="6" t="s">
        <v>33</v>
      </c>
      <c r="B24" s="23" t="s">
        <v>30</v>
      </c>
    </row>
    <row r="25" spans="1:4" x14ac:dyDescent="0.25">
      <c r="A25" s="6" t="s">
        <v>34</v>
      </c>
      <c r="B25" s="23" t="s">
        <v>30</v>
      </c>
    </row>
    <row r="26" spans="1:4" x14ac:dyDescent="0.25">
      <c r="A26" s="26" t="s">
        <v>35</v>
      </c>
      <c r="B26" s="27">
        <f>SUM(B27:B28)</f>
        <v>239082.39</v>
      </c>
    </row>
    <row r="27" spans="1:4" x14ac:dyDescent="0.25">
      <c r="A27" s="3" t="s">
        <v>27</v>
      </c>
      <c r="B27" s="8">
        <v>239082.39</v>
      </c>
    </row>
    <row r="28" spans="1:4" x14ac:dyDescent="0.25">
      <c r="A28" s="3" t="s">
        <v>26</v>
      </c>
      <c r="B28" s="24" t="s">
        <v>30</v>
      </c>
    </row>
    <row r="29" spans="1:4" x14ac:dyDescent="0.25">
      <c r="A29" s="28"/>
      <c r="B29" s="29"/>
    </row>
    <row r="30" spans="1:4" x14ac:dyDescent="0.25">
      <c r="A30" s="3" t="s">
        <v>12</v>
      </c>
      <c r="B30" s="8">
        <v>629.87</v>
      </c>
      <c r="D30" s="20"/>
    </row>
    <row r="31" spans="1:4" x14ac:dyDescent="0.25">
      <c r="A31" s="3" t="s">
        <v>14</v>
      </c>
      <c r="B31" s="8">
        <v>608.24</v>
      </c>
    </row>
    <row r="32" spans="1:4" ht="15.75" thickBot="1" x14ac:dyDescent="0.3">
      <c r="A32" s="5" t="s">
        <v>15</v>
      </c>
      <c r="B32" s="11">
        <v>0</v>
      </c>
    </row>
    <row r="33" spans="1:2" ht="15.75" thickBot="1" x14ac:dyDescent="0.3">
      <c r="A33" s="18" t="s">
        <v>22</v>
      </c>
      <c r="B33" s="19">
        <f>B15+B22+B26+B30+B31+B32</f>
        <v>844820.04999999993</v>
      </c>
    </row>
    <row r="34" spans="1:2" ht="15.75" thickBot="1" x14ac:dyDescent="0.3"/>
    <row r="35" spans="1:2" ht="15.75" thickBot="1" x14ac:dyDescent="0.3">
      <c r="A35" s="12" t="s">
        <v>16</v>
      </c>
      <c r="B35" s="17">
        <f>B12-B33</f>
        <v>-10002.899999999907</v>
      </c>
    </row>
    <row r="36" spans="1:2" ht="15.75" thickBot="1" x14ac:dyDescent="0.3"/>
    <row r="37" spans="1:2" ht="15.75" thickBot="1" x14ac:dyDescent="0.3">
      <c r="A37" s="15" t="s">
        <v>21</v>
      </c>
      <c r="B37" s="14">
        <f>B6+B12-B33</f>
        <v>61829.20000000007</v>
      </c>
    </row>
    <row r="38" spans="1:2" ht="15.75" thickBot="1" x14ac:dyDescent="0.3"/>
    <row r="39" spans="1:2" ht="15.75" thickBot="1" x14ac:dyDescent="0.3">
      <c r="A39" s="35" t="s">
        <v>17</v>
      </c>
      <c r="B39" s="36"/>
    </row>
    <row r="40" spans="1:2" x14ac:dyDescent="0.25">
      <c r="A40" s="2" t="s">
        <v>18</v>
      </c>
      <c r="B40" s="7">
        <v>553.48</v>
      </c>
    </row>
    <row r="41" spans="1:2" ht="15.75" thickBot="1" x14ac:dyDescent="0.3">
      <c r="A41" s="4" t="s">
        <v>19</v>
      </c>
      <c r="B41" s="9">
        <v>61275.72</v>
      </c>
    </row>
    <row r="42" spans="1:2" ht="15.75" thickBot="1" x14ac:dyDescent="0.3">
      <c r="A42" s="15" t="s">
        <v>6</v>
      </c>
      <c r="B42" s="14">
        <f>SUM(B40:B41)</f>
        <v>61829.200000000004</v>
      </c>
    </row>
  </sheetData>
  <mergeCells count="4">
    <mergeCell ref="A1:B1"/>
    <mergeCell ref="A2:B2"/>
    <mergeCell ref="A8:B8"/>
    <mergeCell ref="A39:B39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42201-4739-4920-AD42-A8FF34761E03}">
  <dimension ref="A1:D42"/>
  <sheetViews>
    <sheetView topLeftCell="A13" workbookViewId="0">
      <selection activeCell="B11" sqref="B11"/>
    </sheetView>
  </sheetViews>
  <sheetFormatPr defaultRowHeight="15" x14ac:dyDescent="0.25"/>
  <cols>
    <col min="1" max="1" width="60" customWidth="1"/>
    <col min="2" max="2" width="18.28515625" customWidth="1"/>
    <col min="4" max="4" width="9.85546875" bestFit="1" customWidth="1"/>
  </cols>
  <sheetData>
    <row r="1" spans="1:2" ht="15.75" thickBot="1" x14ac:dyDescent="0.3">
      <c r="A1" s="31" t="s">
        <v>36</v>
      </c>
      <c r="B1" s="32"/>
    </row>
    <row r="2" spans="1:2" ht="15.75" thickBot="1" x14ac:dyDescent="0.3">
      <c r="A2" s="33">
        <v>44774</v>
      </c>
      <c r="B2" s="34"/>
    </row>
    <row r="3" spans="1:2" ht="15.75" thickBot="1" x14ac:dyDescent="0.3"/>
    <row r="4" spans="1:2" ht="15.75" thickBot="1" x14ac:dyDescent="0.3">
      <c r="A4" s="12" t="s">
        <v>0</v>
      </c>
      <c r="B4" s="13" t="s">
        <v>1</v>
      </c>
    </row>
    <row r="5" spans="1:2" ht="15.75" thickBot="1" x14ac:dyDescent="0.3"/>
    <row r="6" spans="1:2" ht="15.75" thickBot="1" x14ac:dyDescent="0.3">
      <c r="A6" s="15" t="s">
        <v>2</v>
      </c>
      <c r="B6" s="14">
        <f>'JULHO 2022'!B37</f>
        <v>61829.20000000007</v>
      </c>
    </row>
    <row r="7" spans="1:2" ht="15.75" thickBot="1" x14ac:dyDescent="0.3">
      <c r="A7" s="16"/>
      <c r="B7" s="1" t="s">
        <v>28</v>
      </c>
    </row>
    <row r="8" spans="1:2" ht="15.75" thickBot="1" x14ac:dyDescent="0.3">
      <c r="A8" s="35" t="s">
        <v>3</v>
      </c>
      <c r="B8" s="36"/>
    </row>
    <row r="9" spans="1:2" x14ac:dyDescent="0.25">
      <c r="A9" s="2" t="s">
        <v>4</v>
      </c>
      <c r="B9" s="7">
        <f>794690+33400+5580</f>
        <v>833670</v>
      </c>
    </row>
    <row r="10" spans="1:2" x14ac:dyDescent="0.25">
      <c r="A10" s="3" t="s">
        <v>20</v>
      </c>
      <c r="B10" s="8">
        <v>1797.37</v>
      </c>
    </row>
    <row r="11" spans="1:2" ht="15.75" thickBot="1" x14ac:dyDescent="0.3">
      <c r="A11" s="4" t="s">
        <v>5</v>
      </c>
      <c r="B11" s="30">
        <v>100000</v>
      </c>
    </row>
    <row r="12" spans="1:2" ht="15.75" thickBot="1" x14ac:dyDescent="0.3">
      <c r="A12" s="15" t="s">
        <v>6</v>
      </c>
      <c r="B12" s="14">
        <f>SUM(B9:B11)</f>
        <v>935467.37</v>
      </c>
    </row>
    <row r="13" spans="1:2" ht="15.75" thickBot="1" x14ac:dyDescent="0.3"/>
    <row r="14" spans="1:2" ht="15.75" thickBot="1" x14ac:dyDescent="0.3">
      <c r="A14" s="21" t="s">
        <v>7</v>
      </c>
      <c r="B14" s="22"/>
    </row>
    <row r="15" spans="1:2" ht="15.75" thickBot="1" x14ac:dyDescent="0.3">
      <c r="A15" s="18" t="s">
        <v>13</v>
      </c>
      <c r="B15" s="19">
        <f>SUM(B16:B21)</f>
        <v>234770.59</v>
      </c>
    </row>
    <row r="16" spans="1:2" x14ac:dyDescent="0.25">
      <c r="A16" s="6" t="s">
        <v>8</v>
      </c>
      <c r="B16" s="10">
        <v>223427.15</v>
      </c>
    </row>
    <row r="17" spans="1:4" x14ac:dyDescent="0.25">
      <c r="A17" s="6" t="s">
        <v>29</v>
      </c>
      <c r="B17" s="23" t="s">
        <v>30</v>
      </c>
    </row>
    <row r="18" spans="1:4" x14ac:dyDescent="0.25">
      <c r="A18" s="6" t="s">
        <v>24</v>
      </c>
      <c r="B18" s="23">
        <v>924.17</v>
      </c>
    </row>
    <row r="19" spans="1:4" x14ac:dyDescent="0.25">
      <c r="A19" s="3" t="s">
        <v>9</v>
      </c>
      <c r="B19" s="24" t="s">
        <v>30</v>
      </c>
    </row>
    <row r="20" spans="1:4" x14ac:dyDescent="0.25">
      <c r="A20" s="3" t="s">
        <v>10</v>
      </c>
      <c r="B20" s="8">
        <v>10419.27</v>
      </c>
    </row>
    <row r="21" spans="1:4" ht="15.75" thickBot="1" x14ac:dyDescent="0.3">
      <c r="A21" s="5" t="s">
        <v>11</v>
      </c>
      <c r="B21" s="25" t="s">
        <v>30</v>
      </c>
    </row>
    <row r="22" spans="1:4" ht="15.75" thickBot="1" x14ac:dyDescent="0.3">
      <c r="A22" s="18" t="s">
        <v>31</v>
      </c>
      <c r="B22" s="19">
        <f>SUM(B23:B25)</f>
        <v>359166.45</v>
      </c>
    </row>
    <row r="23" spans="1:4" x14ac:dyDescent="0.25">
      <c r="A23" s="6" t="s">
        <v>32</v>
      </c>
      <c r="B23" s="10">
        <f>262462.25+74619.01+22085.19</f>
        <v>359166.45</v>
      </c>
    </row>
    <row r="24" spans="1:4" x14ac:dyDescent="0.25">
      <c r="A24" s="6" t="s">
        <v>33</v>
      </c>
      <c r="B24" s="23" t="s">
        <v>30</v>
      </c>
    </row>
    <row r="25" spans="1:4" x14ac:dyDescent="0.25">
      <c r="A25" s="6" t="s">
        <v>34</v>
      </c>
      <c r="B25" s="23" t="s">
        <v>30</v>
      </c>
    </row>
    <row r="26" spans="1:4" x14ac:dyDescent="0.25">
      <c r="A26" s="26" t="s">
        <v>35</v>
      </c>
      <c r="B26" s="27">
        <f>SUM(B27:B28)</f>
        <v>326591.86</v>
      </c>
    </row>
    <row r="27" spans="1:4" x14ac:dyDescent="0.25">
      <c r="A27" s="3" t="s">
        <v>27</v>
      </c>
      <c r="B27" s="8">
        <v>326591.86</v>
      </c>
    </row>
    <row r="28" spans="1:4" x14ac:dyDescent="0.25">
      <c r="A28" s="3" t="s">
        <v>26</v>
      </c>
      <c r="B28" s="24" t="s">
        <v>30</v>
      </c>
    </row>
    <row r="29" spans="1:4" x14ac:dyDescent="0.25">
      <c r="A29" s="28"/>
      <c r="B29" s="29"/>
    </row>
    <row r="30" spans="1:4" x14ac:dyDescent="0.25">
      <c r="A30" s="3" t="s">
        <v>12</v>
      </c>
      <c r="B30" s="8">
        <v>824.72</v>
      </c>
      <c r="D30" s="20"/>
    </row>
    <row r="31" spans="1:4" x14ac:dyDescent="0.25">
      <c r="A31" s="3" t="s">
        <v>14</v>
      </c>
      <c r="B31" s="8">
        <v>588.5</v>
      </c>
    </row>
    <row r="32" spans="1:4" ht="15.75" thickBot="1" x14ac:dyDescent="0.3">
      <c r="A32" s="5" t="s">
        <v>15</v>
      </c>
      <c r="B32" s="11">
        <v>0</v>
      </c>
    </row>
    <row r="33" spans="1:2" ht="15.75" thickBot="1" x14ac:dyDescent="0.3">
      <c r="A33" s="18" t="s">
        <v>22</v>
      </c>
      <c r="B33" s="19">
        <f>B15+B22+B26+B30+B31+B32</f>
        <v>921942.12</v>
      </c>
    </row>
    <row r="34" spans="1:2" ht="15.75" thickBot="1" x14ac:dyDescent="0.3"/>
    <row r="35" spans="1:2" ht="15.75" thickBot="1" x14ac:dyDescent="0.3">
      <c r="A35" s="12" t="s">
        <v>16</v>
      </c>
      <c r="B35" s="17">
        <f>B12-B33</f>
        <v>13525.25</v>
      </c>
    </row>
    <row r="36" spans="1:2" ht="15.75" thickBot="1" x14ac:dyDescent="0.3"/>
    <row r="37" spans="1:2" ht="15.75" thickBot="1" x14ac:dyDescent="0.3">
      <c r="A37" s="15" t="s">
        <v>21</v>
      </c>
      <c r="B37" s="14">
        <f>B6+B12-B33</f>
        <v>75354.45000000007</v>
      </c>
    </row>
    <row r="38" spans="1:2" ht="15.75" thickBot="1" x14ac:dyDescent="0.3"/>
    <row r="39" spans="1:2" ht="15.75" thickBot="1" x14ac:dyDescent="0.3">
      <c r="A39" s="35" t="s">
        <v>17</v>
      </c>
      <c r="B39" s="36"/>
    </row>
    <row r="40" spans="1:2" x14ac:dyDescent="0.25">
      <c r="A40" s="2" t="s">
        <v>18</v>
      </c>
      <c r="B40" s="7">
        <v>39571.870000000003</v>
      </c>
    </row>
    <row r="41" spans="1:2" ht="15.75" thickBot="1" x14ac:dyDescent="0.3">
      <c r="A41" s="4" t="s">
        <v>19</v>
      </c>
      <c r="B41" s="9">
        <v>35782.58</v>
      </c>
    </row>
    <row r="42" spans="1:2" ht="15.75" thickBot="1" x14ac:dyDescent="0.3">
      <c r="A42" s="15" t="s">
        <v>6</v>
      </c>
      <c r="B42" s="14">
        <f>SUM(B40:B41)</f>
        <v>75354.450000000012</v>
      </c>
    </row>
  </sheetData>
  <mergeCells count="4">
    <mergeCell ref="A1:B1"/>
    <mergeCell ref="A2:B2"/>
    <mergeCell ref="A8:B8"/>
    <mergeCell ref="A39:B39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JANEIRO 2022</vt:lpstr>
      <vt:lpstr>FEVEREIRO 2022</vt:lpstr>
      <vt:lpstr>MARCO 2022</vt:lpstr>
      <vt:lpstr>ABRIL 2022</vt:lpstr>
      <vt:lpstr>MAIO 2022</vt:lpstr>
      <vt:lpstr>MAIO 2022 NOVA </vt:lpstr>
      <vt:lpstr>JUNHO 2022</vt:lpstr>
      <vt:lpstr>JULHO 2022</vt:lpstr>
      <vt:lpstr>AGOSTO 2022</vt:lpstr>
      <vt:lpstr>SETEMBRO 2022</vt:lpstr>
      <vt:lpstr>OUTUBRO 2022</vt:lpstr>
      <vt:lpstr>NOVEMBRO 2022</vt:lpstr>
      <vt:lpstr>DEZEMBRO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juliana.diniz</dc:creator>
  <cp:lastModifiedBy>Contabilidade01 Ame Clinico</cp:lastModifiedBy>
  <cp:lastPrinted>2023-01-06T19:50:50Z</cp:lastPrinted>
  <dcterms:created xsi:type="dcterms:W3CDTF">2017-03-06T17:24:05Z</dcterms:created>
  <dcterms:modified xsi:type="dcterms:W3CDTF">2023-01-06T20:03:45Z</dcterms:modified>
</cp:coreProperties>
</file>